
<file path=[Content_Types].xml><?xml version="1.0" encoding="utf-8"?>
<Types xmlns="http://schemas.openxmlformats.org/package/2006/content-types">
  <Default Extension="bin" ContentType="application/vnd.openxmlformats-officedocument.spreadsheetml.printerSetting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Default Extension="vml" ContentType="application/vnd.openxmlformats-officedocument.vmlDrawing"/>
  <Override PartName="/xl/worksheets/sheet1.xml" ContentType="application/vnd.openxmlformats-officedocument.spreadsheetml.worksheet+xml"/>
  <Override PartName="/xl/comments1.xml" ContentType="application/vnd.openxmlformats-officedocument.spreadsheetml.comments+xml"/>
  <Override PartName="/xl/calcChain.xml" ContentType="application/vnd.openxmlformats-officedocument.spreadsheetml.calcChain+xml"/>
  <Default Extension="sigs" ContentType="application/vnd.openxmlformats-package.digital-signature-origin"/>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1985" tabRatio="813" firstSheet="2" activeTab="2"/>
  </bookViews>
  <sheets>
    <sheet name="IMS" sheetId="29" state="veryHidden" r:id="rId1"/>
    <sheet name="Informace" sheetId="13" state="veryHidden" r:id="rId2"/>
    <sheet name="NASTAVENI ZADAVATELE" sheetId="28" r:id="rId3"/>
    <sheet name="NABIDKA DOPRAVCE" sheetId="27" r:id="rId4"/>
    <sheet name="Technicke hodnoceni" sheetId="6" r:id="rId5"/>
    <sheet name="Financni hodnoceni" sheetId="21" r:id="rId6"/>
    <sheet name="Cenova nabidka CELKOVA" sheetId="19" r:id="rId7"/>
    <sheet name="Cenova nabidka PREPOCTENA" sheetId="20" r:id="rId8"/>
    <sheet name="Cenova nabidka NAFTA" sheetId="7" r:id="rId9"/>
    <sheet name="Cenova nabidka CNG" sheetId="15" r:id="rId10"/>
    <sheet name="Cenova nabidka ELEKTRO" sheetId="17" r:id="rId11"/>
    <sheet name="Cenove indexy" sheetId="8" r:id="rId12"/>
    <sheet name="Skutecnost" sheetId="12" state="veryHidden" r:id="rId13"/>
    <sheet name="Vypocty indexu" sheetId="10" r:id="rId14"/>
    <sheet name="Beh smlouvy" sheetId="25" r:id="rId15"/>
    <sheet name="Vypocty NAFTA" sheetId="11" r:id="rId16"/>
    <sheet name="Vypocty CNG" sheetId="23" r:id="rId17"/>
    <sheet name="Vypocty ELEKTRO" sheetId="24" r:id="rId18"/>
    <sheet name="Modelovane odlisnosti" sheetId="14" state="veryHidden" r:id="rId19"/>
  </sheets>
  <definedNames>
    <definedName name="HH" localSheetId="1">Informace!$H$6</definedName>
    <definedName name="HH">'NASTAVENI ZADAVATELE'!$H$8</definedName>
    <definedName name="NaPoVo">'NABIDKA DOPRAVCE'!$I$4</definedName>
    <definedName name="_xlnm.Print_Area" localSheetId="14">'Beh smlouvy'!$B$2:$M$31</definedName>
    <definedName name="_xlnm.Print_Area" localSheetId="6">'Cenova nabidka CELKOVA'!$B$2:$K$31</definedName>
    <definedName name="_xlnm.Print_Area" localSheetId="9">'Cenova nabidka CNG'!$B$2:$W$37</definedName>
    <definedName name="_xlnm.Print_Area" localSheetId="10">'Cenova nabidka ELEKTRO'!$B$2:$W$36</definedName>
    <definedName name="_xlnm.Print_Area" localSheetId="8">'Cenova nabidka NAFTA'!$B$2:$W$37</definedName>
    <definedName name="_xlnm.Print_Area" localSheetId="7">'Cenova nabidka PREPOCTENA'!$B$2:$K$31</definedName>
    <definedName name="_xlnm.Print_Area" localSheetId="11">'Cenove indexy'!$B$2:$N$54</definedName>
    <definedName name="_xlnm.Print_Area" localSheetId="5">'Financni hodnoceni'!$B$2:$K$9</definedName>
    <definedName name="_xlnm.Print_Area" localSheetId="3">'NABIDKA DOPRAVCE'!$B$2:$O$52</definedName>
    <definedName name="_xlnm.Print_Area" localSheetId="2">'NASTAVENI ZADAVATELE'!$B$2:$N$93</definedName>
    <definedName name="_xlnm.Print_Area" localSheetId="4">'Technicke hodnoceni'!$B$2:$M$42</definedName>
    <definedName name="_xlnm.Print_Area" localSheetId="16">'Vypocty CNG'!$B$2:$N$92</definedName>
    <definedName name="_xlnm.Print_Area" localSheetId="17">'Vypocty ELEKTRO'!$B$2:$N$92</definedName>
    <definedName name="_xlnm.Print_Area" localSheetId="13">'Vypocty indexu'!$B$2:$N$43</definedName>
    <definedName name="_xlnm.Print_Area" localSheetId="15">'Vypocty NAFTA'!$B$2:$N$92</definedName>
    <definedName name="PopKOD">'NASTAVENI ZADAVATELE'!$H$17</definedName>
    <definedName name="PP">'NASTAVENI ZADAVATELE'!$H$10</definedName>
    <definedName name="Prej_k_planu">'NABIDKA DOPRAVCE'!$I$6</definedName>
    <definedName name="PV_nafta">'NABIDKA DOPRAVCE'!$I$4</definedName>
    <definedName name="PVUD" localSheetId="1">Informace!$H$8</definedName>
    <definedName name="PVUD">Skutecnost!$G$53</definedName>
    <definedName name="SH" localSheetId="1">Informace!$F$6</definedName>
    <definedName name="SH">'NASTAVENI ZADAVATELE'!$F$8</definedName>
    <definedName name="SnV">'NASTAVENI ZADAVATELE'!$H$19</definedName>
    <definedName name="sPV">'NASTAVENI ZADAVATELE'!$H$20</definedName>
    <definedName name="VR" localSheetId="1">Informace!$D$4</definedName>
    <definedName name="VR">'NASTAVENI ZADAVATELE'!$H$6</definedName>
    <definedName name="VV_CNG">'Cenova nabidka CNG'!$J$18</definedName>
    <definedName name="VV_nafta">'Cenova nabidka NAFTA'!$L$34</definedName>
    <definedName name="VV_ostatni">'Cenova nabidka ELEKTRO'!$J$18</definedName>
    <definedName name="ZvN">'Cenova nabidka NAFTA'!#REF!</definedName>
  </definedNames>
  <calcPr calcId="152511" iterate="1"/>
</workbook>
</file>

<file path=xl/calcChain.xml><?xml version="1.0" encoding="utf-8"?>
<calcChain xmlns="http://schemas.openxmlformats.org/spreadsheetml/2006/main">
  <c r="N90" i="24" l="1"/>
  <c r="M90" i="24"/>
  <c r="L90" i="24"/>
  <c r="K90" i="24"/>
  <c r="J90" i="24"/>
  <c r="I90" i="24"/>
  <c r="H90" i="24"/>
  <c r="G90" i="24"/>
  <c r="F90" i="24"/>
  <c r="E90" i="24"/>
  <c r="N89" i="24"/>
  <c r="M89" i="24"/>
  <c r="L89" i="24"/>
  <c r="K89" i="24"/>
  <c r="J89" i="24"/>
  <c r="I89" i="24"/>
  <c r="H89" i="24"/>
  <c r="G89" i="24"/>
  <c r="F89" i="24"/>
  <c r="E89" i="24"/>
  <c r="N87" i="24"/>
  <c r="M87" i="24"/>
  <c r="L87" i="24"/>
  <c r="K87" i="24"/>
  <c r="J87" i="24"/>
  <c r="I87" i="24"/>
  <c r="H87" i="24"/>
  <c r="G87" i="24"/>
  <c r="F87" i="24"/>
  <c r="E87" i="24"/>
  <c r="N86" i="24"/>
  <c r="M86" i="24"/>
  <c r="L86" i="24"/>
  <c r="K86" i="24"/>
  <c r="J86" i="24"/>
  <c r="I86" i="24"/>
  <c r="H86" i="24"/>
  <c r="G86" i="24"/>
  <c r="F86" i="24"/>
  <c r="E86" i="24"/>
  <c r="N85" i="24"/>
  <c r="M85" i="24"/>
  <c r="L85" i="24"/>
  <c r="K85" i="24"/>
  <c r="J85" i="24"/>
  <c r="I85" i="24"/>
  <c r="H85" i="24"/>
  <c r="G85" i="24"/>
  <c r="F85" i="24"/>
  <c r="E85" i="24"/>
  <c r="N84" i="24"/>
  <c r="M84" i="24"/>
  <c r="L84" i="24"/>
  <c r="K84" i="24"/>
  <c r="J84" i="24"/>
  <c r="I84" i="24"/>
  <c r="H84" i="24"/>
  <c r="G84" i="24"/>
  <c r="F84" i="24"/>
  <c r="E84" i="24"/>
  <c r="N83" i="24"/>
  <c r="M83" i="24"/>
  <c r="L83" i="24"/>
  <c r="K83" i="24"/>
  <c r="J83" i="24"/>
  <c r="I83" i="24"/>
  <c r="H83" i="24"/>
  <c r="G83" i="24"/>
  <c r="F83" i="24"/>
  <c r="E83" i="24"/>
  <c r="N82" i="24"/>
  <c r="M82" i="24"/>
  <c r="L82" i="24"/>
  <c r="K82" i="24"/>
  <c r="J82" i="24"/>
  <c r="I82" i="24"/>
  <c r="H82" i="24"/>
  <c r="G82" i="24"/>
  <c r="F82" i="24"/>
  <c r="E82" i="24"/>
  <c r="N81" i="24"/>
  <c r="M81" i="24"/>
  <c r="L81" i="24"/>
  <c r="K81" i="24"/>
  <c r="J81" i="24"/>
  <c r="I81" i="24"/>
  <c r="H81" i="24"/>
  <c r="G81" i="24"/>
  <c r="F81" i="24"/>
  <c r="E81" i="24"/>
  <c r="N80" i="24"/>
  <c r="M80" i="24"/>
  <c r="L80" i="24"/>
  <c r="K80" i="24"/>
  <c r="J80" i="24"/>
  <c r="I80" i="24"/>
  <c r="H80" i="24"/>
  <c r="G80" i="24"/>
  <c r="F80" i="24"/>
  <c r="E80" i="24"/>
  <c r="N79" i="24"/>
  <c r="M79" i="24"/>
  <c r="L79" i="24"/>
  <c r="K79" i="24"/>
  <c r="J79" i="24"/>
  <c r="I79" i="24"/>
  <c r="H79" i="24"/>
  <c r="G79" i="24"/>
  <c r="F79" i="24"/>
  <c r="E79" i="24"/>
  <c r="N78" i="24"/>
  <c r="M78" i="24"/>
  <c r="L78" i="24"/>
  <c r="K78" i="24"/>
  <c r="J78" i="24"/>
  <c r="I78" i="24"/>
  <c r="H78" i="24"/>
  <c r="G78" i="24"/>
  <c r="F78" i="24"/>
  <c r="E78" i="24"/>
  <c r="N77" i="24"/>
  <c r="M77" i="24"/>
  <c r="L77" i="24"/>
  <c r="K77" i="24"/>
  <c r="J77" i="24"/>
  <c r="I77" i="24"/>
  <c r="H77" i="24"/>
  <c r="G77" i="24"/>
  <c r="F77" i="24"/>
  <c r="E77" i="24"/>
  <c r="N76" i="24"/>
  <c r="M76" i="24"/>
  <c r="L76" i="24"/>
  <c r="K76" i="24"/>
  <c r="J76" i="24"/>
  <c r="I76" i="24"/>
  <c r="H76" i="24"/>
  <c r="G76" i="24"/>
  <c r="F76" i="24"/>
  <c r="E76" i="24"/>
  <c r="N75" i="24"/>
  <c r="M75" i="24"/>
  <c r="L75" i="24"/>
  <c r="K75" i="24"/>
  <c r="J75" i="24"/>
  <c r="I75" i="24"/>
  <c r="H75" i="24"/>
  <c r="G75" i="24"/>
  <c r="F75" i="24"/>
  <c r="E75" i="24"/>
  <c r="N74" i="24"/>
  <c r="M74" i="24"/>
  <c r="L74" i="24"/>
  <c r="K74" i="24"/>
  <c r="J74" i="24"/>
  <c r="I74" i="24"/>
  <c r="H74" i="24"/>
  <c r="G74" i="24"/>
  <c r="F74" i="24"/>
  <c r="E74" i="24"/>
  <c r="N73" i="24"/>
  <c r="M73" i="24"/>
  <c r="L73" i="24"/>
  <c r="K73" i="24"/>
  <c r="J73" i="24"/>
  <c r="I73" i="24"/>
  <c r="H73" i="24"/>
  <c r="G73" i="24"/>
  <c r="F73" i="24"/>
  <c r="E73" i="24"/>
  <c r="N72" i="24"/>
  <c r="M72" i="24"/>
  <c r="L72" i="24"/>
  <c r="K72" i="24"/>
  <c r="J72" i="24"/>
  <c r="I72" i="24"/>
  <c r="H72" i="24"/>
  <c r="G72" i="24"/>
  <c r="F72" i="24"/>
  <c r="E72" i="24"/>
  <c r="N71" i="24"/>
  <c r="M71" i="24"/>
  <c r="L71" i="24"/>
  <c r="K71" i="24"/>
  <c r="J71" i="24"/>
  <c r="I71" i="24"/>
  <c r="H71" i="24"/>
  <c r="G71" i="24"/>
  <c r="F71" i="24"/>
  <c r="E71" i="24"/>
  <c r="N70" i="24"/>
  <c r="M70" i="24"/>
  <c r="L70" i="24"/>
  <c r="K70" i="24"/>
  <c r="J70" i="24"/>
  <c r="I70" i="24"/>
  <c r="H70" i="24"/>
  <c r="G70" i="24"/>
  <c r="F70" i="24"/>
  <c r="E70" i="24"/>
  <c r="N69" i="24"/>
  <c r="M69" i="24"/>
  <c r="L69" i="24"/>
  <c r="K69" i="24"/>
  <c r="J69" i="24"/>
  <c r="I69" i="24"/>
  <c r="H69" i="24"/>
  <c r="G69" i="24"/>
  <c r="F69" i="24"/>
  <c r="E69" i="24"/>
  <c r="N68" i="24"/>
  <c r="M68" i="24"/>
  <c r="L68" i="24"/>
  <c r="K68" i="24"/>
  <c r="J68" i="24"/>
  <c r="I68" i="24"/>
  <c r="H68" i="24"/>
  <c r="G68" i="24"/>
  <c r="F68" i="24"/>
  <c r="E68" i="24"/>
  <c r="N67" i="24"/>
  <c r="M67" i="24"/>
  <c r="L67" i="24"/>
  <c r="K67" i="24"/>
  <c r="J67" i="24"/>
  <c r="I67" i="24"/>
  <c r="H67" i="24"/>
  <c r="G67" i="24"/>
  <c r="F67" i="24"/>
  <c r="E67" i="24"/>
  <c r="N61" i="24"/>
  <c r="M61" i="24"/>
  <c r="L61" i="24"/>
  <c r="K61" i="24"/>
  <c r="J61" i="24"/>
  <c r="I61" i="24"/>
  <c r="H61" i="24"/>
  <c r="G61" i="24"/>
  <c r="F61" i="24"/>
  <c r="E61" i="24"/>
  <c r="N60" i="24"/>
  <c r="M60" i="24"/>
  <c r="L60" i="24"/>
  <c r="K60" i="24"/>
  <c r="J60" i="24"/>
  <c r="I60" i="24"/>
  <c r="H60" i="24"/>
  <c r="G60" i="24"/>
  <c r="F60" i="24"/>
  <c r="E60" i="24"/>
  <c r="N58" i="24"/>
  <c r="M58" i="24"/>
  <c r="L58" i="24"/>
  <c r="K58" i="24"/>
  <c r="J58" i="24"/>
  <c r="I58" i="24"/>
  <c r="H58" i="24"/>
  <c r="G58" i="24"/>
  <c r="F58" i="24"/>
  <c r="E58" i="24"/>
  <c r="N57" i="24"/>
  <c r="M57" i="24"/>
  <c r="L57" i="24"/>
  <c r="K57" i="24"/>
  <c r="J57" i="24"/>
  <c r="I57" i="24"/>
  <c r="H57" i="24"/>
  <c r="G57" i="24"/>
  <c r="F57" i="24"/>
  <c r="E57" i="24"/>
  <c r="N56" i="24"/>
  <c r="M56" i="24"/>
  <c r="L56" i="24"/>
  <c r="K56" i="24"/>
  <c r="J56" i="24"/>
  <c r="I56" i="24"/>
  <c r="H56" i="24"/>
  <c r="G56" i="24"/>
  <c r="F56" i="24"/>
  <c r="E56" i="24"/>
  <c r="N55" i="24"/>
  <c r="M55" i="24"/>
  <c r="L55" i="24"/>
  <c r="K55" i="24"/>
  <c r="J55" i="24"/>
  <c r="I55" i="24"/>
  <c r="H55" i="24"/>
  <c r="G55" i="24"/>
  <c r="F55" i="24"/>
  <c r="E55" i="24"/>
  <c r="N54" i="24"/>
  <c r="M54" i="24"/>
  <c r="L54" i="24"/>
  <c r="K54" i="24"/>
  <c r="J54" i="24"/>
  <c r="I54" i="24"/>
  <c r="H54" i="24"/>
  <c r="G54" i="24"/>
  <c r="F54" i="24"/>
  <c r="E54" i="24"/>
  <c r="N53" i="24"/>
  <c r="M53" i="24"/>
  <c r="L53" i="24"/>
  <c r="K53" i="24"/>
  <c r="J53" i="24"/>
  <c r="I53" i="24"/>
  <c r="H53" i="24"/>
  <c r="G53" i="24"/>
  <c r="F53" i="24"/>
  <c r="E53" i="24"/>
  <c r="N52" i="24"/>
  <c r="M52" i="24"/>
  <c r="L52" i="24"/>
  <c r="K52" i="24"/>
  <c r="J52" i="24"/>
  <c r="I52" i="24"/>
  <c r="H52" i="24"/>
  <c r="G52" i="24"/>
  <c r="F52" i="24"/>
  <c r="E52" i="24"/>
  <c r="N51" i="24"/>
  <c r="M51" i="24"/>
  <c r="L51" i="24"/>
  <c r="K51" i="24"/>
  <c r="J51" i="24"/>
  <c r="I51" i="24"/>
  <c r="H51" i="24"/>
  <c r="G51" i="24"/>
  <c r="F51" i="24"/>
  <c r="E51" i="24"/>
  <c r="N50" i="24"/>
  <c r="M50" i="24"/>
  <c r="L50" i="24"/>
  <c r="K50" i="24"/>
  <c r="J50" i="24"/>
  <c r="I50" i="24"/>
  <c r="H50" i="24"/>
  <c r="G50" i="24"/>
  <c r="F50" i="24"/>
  <c r="E50" i="24"/>
  <c r="N49" i="24"/>
  <c r="M49" i="24"/>
  <c r="L49" i="24"/>
  <c r="K49" i="24"/>
  <c r="J49" i="24"/>
  <c r="I49" i="24"/>
  <c r="H49" i="24"/>
  <c r="G49" i="24"/>
  <c r="F49" i="24"/>
  <c r="E49" i="24"/>
  <c r="N48" i="24"/>
  <c r="M48" i="24"/>
  <c r="L48" i="24"/>
  <c r="K48" i="24"/>
  <c r="J48" i="24"/>
  <c r="I48" i="24"/>
  <c r="H48" i="24"/>
  <c r="G48" i="24"/>
  <c r="F48" i="24"/>
  <c r="E48" i="24"/>
  <c r="N47" i="24"/>
  <c r="M47" i="24"/>
  <c r="L47" i="24"/>
  <c r="K47" i="24"/>
  <c r="J47" i="24"/>
  <c r="I47" i="24"/>
  <c r="H47" i="24"/>
  <c r="G47" i="24"/>
  <c r="F47" i="24"/>
  <c r="E47" i="24"/>
  <c r="N46" i="24"/>
  <c r="M46" i="24"/>
  <c r="L46" i="24"/>
  <c r="K46" i="24"/>
  <c r="J46" i="24"/>
  <c r="I46" i="24"/>
  <c r="H46" i="24"/>
  <c r="G46" i="24"/>
  <c r="F46" i="24"/>
  <c r="E46" i="24"/>
  <c r="N45" i="24"/>
  <c r="M45" i="24"/>
  <c r="L45" i="24"/>
  <c r="K45" i="24"/>
  <c r="J45" i="24"/>
  <c r="I45" i="24"/>
  <c r="H45" i="24"/>
  <c r="G45" i="24"/>
  <c r="F45" i="24"/>
  <c r="E45" i="24"/>
  <c r="N44" i="24"/>
  <c r="M44" i="24"/>
  <c r="L44" i="24"/>
  <c r="K44" i="24"/>
  <c r="J44" i="24"/>
  <c r="I44" i="24"/>
  <c r="H44" i="24"/>
  <c r="G44" i="24"/>
  <c r="F44" i="24"/>
  <c r="E44" i="24"/>
  <c r="N43" i="24"/>
  <c r="M43" i="24"/>
  <c r="L43" i="24"/>
  <c r="K43" i="24"/>
  <c r="J43" i="24"/>
  <c r="I43" i="24"/>
  <c r="H43" i="24"/>
  <c r="G43" i="24"/>
  <c r="F43" i="24"/>
  <c r="E43" i="24"/>
  <c r="N42" i="24"/>
  <c r="M42" i="24"/>
  <c r="L42" i="24"/>
  <c r="K42" i="24"/>
  <c r="J42" i="24"/>
  <c r="I42" i="24"/>
  <c r="H42" i="24"/>
  <c r="G42" i="24"/>
  <c r="F42" i="24"/>
  <c r="E42" i="24"/>
  <c r="N41" i="24"/>
  <c r="M41" i="24"/>
  <c r="L41" i="24"/>
  <c r="K41" i="24"/>
  <c r="J41" i="24"/>
  <c r="I41" i="24"/>
  <c r="H41" i="24"/>
  <c r="G41" i="24"/>
  <c r="F41" i="24"/>
  <c r="E41" i="24"/>
  <c r="N40" i="24"/>
  <c r="M40" i="24"/>
  <c r="L40" i="24"/>
  <c r="K40" i="24"/>
  <c r="J40" i="24"/>
  <c r="I40" i="24"/>
  <c r="H40" i="24"/>
  <c r="G40" i="24"/>
  <c r="F40" i="24"/>
  <c r="E40" i="24"/>
  <c r="N39" i="24"/>
  <c r="M39" i="24"/>
  <c r="L39" i="24"/>
  <c r="K39" i="24"/>
  <c r="J39" i="24"/>
  <c r="I39" i="24"/>
  <c r="H39" i="24"/>
  <c r="G39" i="24"/>
  <c r="F39" i="24"/>
  <c r="E39" i="24"/>
  <c r="N38" i="24"/>
  <c r="M38" i="24"/>
  <c r="L38" i="24"/>
  <c r="K38" i="24"/>
  <c r="J38" i="24"/>
  <c r="I38" i="24"/>
  <c r="H38" i="24"/>
  <c r="G38" i="24"/>
  <c r="F38" i="24"/>
  <c r="E38" i="24"/>
  <c r="N32" i="24"/>
  <c r="M32" i="24"/>
  <c r="L32" i="24"/>
  <c r="K32" i="24"/>
  <c r="J32" i="24"/>
  <c r="I32" i="24"/>
  <c r="H32" i="24"/>
  <c r="G32" i="24"/>
  <c r="F32" i="24"/>
  <c r="E32" i="24"/>
  <c r="N31" i="24"/>
  <c r="M31" i="24"/>
  <c r="L31" i="24"/>
  <c r="K31" i="24"/>
  <c r="J31" i="24"/>
  <c r="I31" i="24"/>
  <c r="H31" i="24"/>
  <c r="G31" i="24"/>
  <c r="F31" i="24"/>
  <c r="E31" i="24"/>
  <c r="N30" i="24"/>
  <c r="M30" i="24"/>
  <c r="L30" i="24"/>
  <c r="K30" i="24"/>
  <c r="J30" i="24"/>
  <c r="I30" i="24"/>
  <c r="H30" i="24"/>
  <c r="G30" i="24"/>
  <c r="F30" i="24"/>
  <c r="E30" i="24"/>
  <c r="N28" i="24"/>
  <c r="M28" i="24"/>
  <c r="L28" i="24"/>
  <c r="K28" i="24"/>
  <c r="J28" i="24"/>
  <c r="I28" i="24"/>
  <c r="H28" i="24"/>
  <c r="G28" i="24"/>
  <c r="F28" i="24"/>
  <c r="E28" i="24"/>
  <c r="N27" i="24"/>
  <c r="M27" i="24"/>
  <c r="L27" i="24"/>
  <c r="K27" i="24"/>
  <c r="J27" i="24"/>
  <c r="I27" i="24"/>
  <c r="H27" i="24"/>
  <c r="G27" i="24"/>
  <c r="F27" i="24"/>
  <c r="E27" i="24"/>
  <c r="N26" i="24"/>
  <c r="M26" i="24"/>
  <c r="L26" i="24"/>
  <c r="K26" i="24"/>
  <c r="J26" i="24"/>
  <c r="I26" i="24"/>
  <c r="H26" i="24"/>
  <c r="G26" i="24"/>
  <c r="F26" i="24"/>
  <c r="E26" i="24"/>
  <c r="N25" i="24"/>
  <c r="M25" i="24"/>
  <c r="L25" i="24"/>
  <c r="K25" i="24"/>
  <c r="J25" i="24"/>
  <c r="I25" i="24"/>
  <c r="H25" i="24"/>
  <c r="G25" i="24"/>
  <c r="F25" i="24"/>
  <c r="E25" i="24"/>
  <c r="N24" i="24"/>
  <c r="M24" i="24"/>
  <c r="L24" i="24"/>
  <c r="K24" i="24"/>
  <c r="J24" i="24"/>
  <c r="I24" i="24"/>
  <c r="H24" i="24"/>
  <c r="G24" i="24"/>
  <c r="F24" i="24"/>
  <c r="E24" i="24"/>
  <c r="N23" i="24"/>
  <c r="M23" i="24"/>
  <c r="L23" i="24"/>
  <c r="K23" i="24"/>
  <c r="J23" i="24"/>
  <c r="I23" i="24"/>
  <c r="H23" i="24"/>
  <c r="G23" i="24"/>
  <c r="F23" i="24"/>
  <c r="E23" i="24"/>
  <c r="N22" i="24"/>
  <c r="M22" i="24"/>
  <c r="L22" i="24"/>
  <c r="K22" i="24"/>
  <c r="J22" i="24"/>
  <c r="I22" i="24"/>
  <c r="H22" i="24"/>
  <c r="G22" i="24"/>
  <c r="F22" i="24"/>
  <c r="E22" i="24"/>
  <c r="N21" i="24"/>
  <c r="M21" i="24"/>
  <c r="L21" i="24"/>
  <c r="K21" i="24"/>
  <c r="J21" i="24"/>
  <c r="I21" i="24"/>
  <c r="H21" i="24"/>
  <c r="G21" i="24"/>
  <c r="F21" i="24"/>
  <c r="E21" i="24"/>
  <c r="N20" i="24"/>
  <c r="M20" i="24"/>
  <c r="L20" i="24"/>
  <c r="K20" i="24"/>
  <c r="J20" i="24"/>
  <c r="I20" i="24"/>
  <c r="H20" i="24"/>
  <c r="G20" i="24"/>
  <c r="F20" i="24"/>
  <c r="E20" i="24"/>
  <c r="N19" i="24"/>
  <c r="M19" i="24"/>
  <c r="L19" i="24"/>
  <c r="K19" i="24"/>
  <c r="J19" i="24"/>
  <c r="I19" i="24"/>
  <c r="H19" i="24"/>
  <c r="G19" i="24"/>
  <c r="F19" i="24"/>
  <c r="E19" i="24"/>
  <c r="N18" i="24"/>
  <c r="M18" i="24"/>
  <c r="L18" i="24"/>
  <c r="K18" i="24"/>
  <c r="J18" i="24"/>
  <c r="I18" i="24"/>
  <c r="H18" i="24"/>
  <c r="G18" i="24"/>
  <c r="F18" i="24"/>
  <c r="E18" i="24"/>
  <c r="N17" i="24"/>
  <c r="M17" i="24"/>
  <c r="L17" i="24"/>
  <c r="K17" i="24"/>
  <c r="J17" i="24"/>
  <c r="I17" i="24"/>
  <c r="H17" i="24"/>
  <c r="G17" i="24"/>
  <c r="F17" i="24"/>
  <c r="E17" i="24"/>
  <c r="N16" i="24"/>
  <c r="M16" i="24"/>
  <c r="L16" i="24"/>
  <c r="K16" i="24"/>
  <c r="J16" i="24"/>
  <c r="I16" i="24"/>
  <c r="H16" i="24"/>
  <c r="G16" i="24"/>
  <c r="F16" i="24"/>
  <c r="E16" i="24"/>
  <c r="N15" i="24"/>
  <c r="M15" i="24"/>
  <c r="L15" i="24"/>
  <c r="K15" i="24"/>
  <c r="J15" i="24"/>
  <c r="I15" i="24"/>
  <c r="H15" i="24"/>
  <c r="G15" i="24"/>
  <c r="F15" i="24"/>
  <c r="E15" i="24"/>
  <c r="N14" i="24"/>
  <c r="M14" i="24"/>
  <c r="L14" i="24"/>
  <c r="K14" i="24"/>
  <c r="J14" i="24"/>
  <c r="I14" i="24"/>
  <c r="H14" i="24"/>
  <c r="G14" i="24"/>
  <c r="F14" i="24"/>
  <c r="E14" i="24"/>
  <c r="N13" i="24"/>
  <c r="M13" i="24"/>
  <c r="L13" i="24"/>
  <c r="K13" i="24"/>
  <c r="J13" i="24"/>
  <c r="I13" i="24"/>
  <c r="H13" i="24"/>
  <c r="G13" i="24"/>
  <c r="F13" i="24"/>
  <c r="E13" i="24"/>
  <c r="N12" i="24"/>
  <c r="M12" i="24"/>
  <c r="L12" i="24"/>
  <c r="K12" i="24"/>
  <c r="J12" i="24"/>
  <c r="I12" i="24"/>
  <c r="H12" i="24"/>
  <c r="G12" i="24"/>
  <c r="F12" i="24"/>
  <c r="E12" i="24"/>
  <c r="N11" i="24"/>
  <c r="M11" i="24"/>
  <c r="L11" i="24"/>
  <c r="K11" i="24"/>
  <c r="J11" i="24"/>
  <c r="I11" i="24"/>
  <c r="H11" i="24"/>
  <c r="G11" i="24"/>
  <c r="F11" i="24"/>
  <c r="E11" i="24"/>
  <c r="N10" i="24"/>
  <c r="M10" i="24"/>
  <c r="L10" i="24"/>
  <c r="K10" i="24"/>
  <c r="J10" i="24"/>
  <c r="I10" i="24"/>
  <c r="H10" i="24"/>
  <c r="G10" i="24"/>
  <c r="F10" i="24"/>
  <c r="E10" i="24"/>
  <c r="N9" i="24"/>
  <c r="M9" i="24"/>
  <c r="L9" i="24"/>
  <c r="K9" i="24"/>
  <c r="J9" i="24"/>
  <c r="I9" i="24"/>
  <c r="H9" i="24"/>
  <c r="G9" i="24"/>
  <c r="F9" i="24"/>
  <c r="E9" i="24"/>
  <c r="N8" i="24"/>
  <c r="M8" i="24"/>
  <c r="L8" i="24"/>
  <c r="K8" i="24"/>
  <c r="J8" i="24"/>
  <c r="I8" i="24"/>
  <c r="H8" i="24"/>
  <c r="G8" i="24"/>
  <c r="F8" i="24"/>
  <c r="E8" i="24"/>
  <c r="N90" i="11"/>
  <c r="M90" i="11"/>
  <c r="L90" i="11"/>
  <c r="K90" i="11"/>
  <c r="J90" i="11"/>
  <c r="I90" i="11"/>
  <c r="H90" i="11"/>
  <c r="G90" i="11"/>
  <c r="F90" i="11"/>
  <c r="E90" i="11"/>
  <c r="N89" i="11"/>
  <c r="M89" i="11"/>
  <c r="L89" i="11"/>
  <c r="K89" i="11"/>
  <c r="J89" i="11"/>
  <c r="I89" i="11"/>
  <c r="H89" i="11"/>
  <c r="G89" i="11"/>
  <c r="F89" i="11"/>
  <c r="E89" i="11"/>
  <c r="N87" i="11"/>
  <c r="M87" i="11"/>
  <c r="L87" i="11"/>
  <c r="K87" i="11"/>
  <c r="J87" i="11"/>
  <c r="I87" i="11"/>
  <c r="H87" i="11"/>
  <c r="G87" i="11"/>
  <c r="F87" i="11"/>
  <c r="E87" i="11"/>
  <c r="N86" i="11"/>
  <c r="M86" i="11"/>
  <c r="L86" i="11"/>
  <c r="K86" i="11"/>
  <c r="J86" i="11"/>
  <c r="I86" i="11"/>
  <c r="H86" i="11"/>
  <c r="G86" i="11"/>
  <c r="F86" i="11"/>
  <c r="E86" i="11"/>
  <c r="N85" i="11"/>
  <c r="M85" i="11"/>
  <c r="L85" i="11"/>
  <c r="K85" i="11"/>
  <c r="J85" i="11"/>
  <c r="I85" i="11"/>
  <c r="H85" i="11"/>
  <c r="G85" i="11"/>
  <c r="F85" i="11"/>
  <c r="E85" i="11"/>
  <c r="N84" i="11"/>
  <c r="M84" i="11"/>
  <c r="L84" i="11"/>
  <c r="K84" i="11"/>
  <c r="J84" i="11"/>
  <c r="I84" i="11"/>
  <c r="H84" i="11"/>
  <c r="G84" i="11"/>
  <c r="F84" i="11"/>
  <c r="E84" i="11"/>
  <c r="N83" i="11"/>
  <c r="M83" i="11"/>
  <c r="L83" i="11"/>
  <c r="K83" i="11"/>
  <c r="J83" i="11"/>
  <c r="I83" i="11"/>
  <c r="H83" i="11"/>
  <c r="G83" i="11"/>
  <c r="F83" i="11"/>
  <c r="E83" i="11"/>
  <c r="N82" i="11"/>
  <c r="M82" i="11"/>
  <c r="L82" i="11"/>
  <c r="K82" i="11"/>
  <c r="J82" i="11"/>
  <c r="I82" i="11"/>
  <c r="H82" i="11"/>
  <c r="G82" i="11"/>
  <c r="F82" i="11"/>
  <c r="E82" i="11"/>
  <c r="N81" i="11"/>
  <c r="M81" i="11"/>
  <c r="L81" i="11"/>
  <c r="K81" i="11"/>
  <c r="J81" i="11"/>
  <c r="I81" i="11"/>
  <c r="H81" i="11"/>
  <c r="G81" i="11"/>
  <c r="F81" i="11"/>
  <c r="E81" i="11"/>
  <c r="N80" i="11"/>
  <c r="M80" i="11"/>
  <c r="L80" i="11"/>
  <c r="K80" i="11"/>
  <c r="J80" i="11"/>
  <c r="I80" i="11"/>
  <c r="H80" i="11"/>
  <c r="G80" i="11"/>
  <c r="F80" i="11"/>
  <c r="E80" i="11"/>
  <c r="N79" i="11"/>
  <c r="M79" i="11"/>
  <c r="L79" i="11"/>
  <c r="K79" i="11"/>
  <c r="J79" i="11"/>
  <c r="I79" i="11"/>
  <c r="H79" i="11"/>
  <c r="G79" i="11"/>
  <c r="F79" i="11"/>
  <c r="E79" i="11"/>
  <c r="N78" i="11"/>
  <c r="M78" i="11"/>
  <c r="L78" i="11"/>
  <c r="K78" i="11"/>
  <c r="J78" i="11"/>
  <c r="I78" i="11"/>
  <c r="H78" i="11"/>
  <c r="G78" i="11"/>
  <c r="F78" i="11"/>
  <c r="E78" i="11"/>
  <c r="N77" i="11"/>
  <c r="M77" i="11"/>
  <c r="L77" i="11"/>
  <c r="K77" i="11"/>
  <c r="J77" i="11"/>
  <c r="I77" i="11"/>
  <c r="H77" i="11"/>
  <c r="G77" i="11"/>
  <c r="F77" i="11"/>
  <c r="E77" i="11"/>
  <c r="N76" i="11"/>
  <c r="M76" i="11"/>
  <c r="L76" i="11"/>
  <c r="K76" i="11"/>
  <c r="J76" i="11"/>
  <c r="I76" i="11"/>
  <c r="H76" i="11"/>
  <c r="G76" i="11"/>
  <c r="F76" i="11"/>
  <c r="E76" i="11"/>
  <c r="N75" i="11"/>
  <c r="M75" i="11"/>
  <c r="L75" i="11"/>
  <c r="K75" i="11"/>
  <c r="J75" i="11"/>
  <c r="I75" i="11"/>
  <c r="H75" i="11"/>
  <c r="G75" i="11"/>
  <c r="F75" i="11"/>
  <c r="E75" i="11"/>
  <c r="N74" i="11"/>
  <c r="M74" i="11"/>
  <c r="L74" i="11"/>
  <c r="K74" i="11"/>
  <c r="J74" i="11"/>
  <c r="I74" i="11"/>
  <c r="H74" i="11"/>
  <c r="G74" i="11"/>
  <c r="F74" i="11"/>
  <c r="E74" i="11"/>
  <c r="N73" i="11"/>
  <c r="M73" i="11"/>
  <c r="L73" i="11"/>
  <c r="K73" i="11"/>
  <c r="J73" i="11"/>
  <c r="I73" i="11"/>
  <c r="H73" i="11"/>
  <c r="G73" i="11"/>
  <c r="F73" i="11"/>
  <c r="E73" i="11"/>
  <c r="N72" i="11"/>
  <c r="M72" i="11"/>
  <c r="L72" i="11"/>
  <c r="K72" i="11"/>
  <c r="J72" i="11"/>
  <c r="I72" i="11"/>
  <c r="H72" i="11"/>
  <c r="G72" i="11"/>
  <c r="F72" i="11"/>
  <c r="E72" i="11"/>
  <c r="N71" i="11"/>
  <c r="M71" i="11"/>
  <c r="L71" i="11"/>
  <c r="K71" i="11"/>
  <c r="J71" i="11"/>
  <c r="I71" i="11"/>
  <c r="H71" i="11"/>
  <c r="G71" i="11"/>
  <c r="F71" i="11"/>
  <c r="E71" i="11"/>
  <c r="N70" i="11"/>
  <c r="M70" i="11"/>
  <c r="L70" i="11"/>
  <c r="K70" i="11"/>
  <c r="J70" i="11"/>
  <c r="I70" i="11"/>
  <c r="H70" i="11"/>
  <c r="G70" i="11"/>
  <c r="F70" i="11"/>
  <c r="E70" i="11"/>
  <c r="N69" i="11"/>
  <c r="M69" i="11"/>
  <c r="L69" i="11"/>
  <c r="K69" i="11"/>
  <c r="J69" i="11"/>
  <c r="I69" i="11"/>
  <c r="H69" i="11"/>
  <c r="G69" i="11"/>
  <c r="F69" i="11"/>
  <c r="E69" i="11"/>
  <c r="N68" i="11"/>
  <c r="M68" i="11"/>
  <c r="L68" i="11"/>
  <c r="K68" i="11"/>
  <c r="J68" i="11"/>
  <c r="I68" i="11"/>
  <c r="H68" i="11"/>
  <c r="G68" i="11"/>
  <c r="F68" i="11"/>
  <c r="E68" i="11"/>
  <c r="N67" i="11"/>
  <c r="M67" i="11"/>
  <c r="L67" i="11"/>
  <c r="K67" i="11"/>
  <c r="J67" i="11"/>
  <c r="I67" i="11"/>
  <c r="H67" i="11"/>
  <c r="G67" i="11"/>
  <c r="F67" i="11"/>
  <c r="E67" i="11"/>
  <c r="N61" i="11"/>
  <c r="M61" i="11"/>
  <c r="L61" i="11"/>
  <c r="K61" i="11"/>
  <c r="J61" i="11"/>
  <c r="I61" i="11"/>
  <c r="H61" i="11"/>
  <c r="G61" i="11"/>
  <c r="F61" i="11"/>
  <c r="E61" i="11"/>
  <c r="N60" i="11"/>
  <c r="M60" i="11"/>
  <c r="L60" i="11"/>
  <c r="K60" i="11"/>
  <c r="J60" i="11"/>
  <c r="I60" i="11"/>
  <c r="H60" i="11"/>
  <c r="G60" i="11"/>
  <c r="F60" i="11"/>
  <c r="E60" i="11"/>
  <c r="N58" i="11"/>
  <c r="M58" i="11"/>
  <c r="L58" i="11"/>
  <c r="K58" i="11"/>
  <c r="J58" i="11"/>
  <c r="I58" i="11"/>
  <c r="H58" i="11"/>
  <c r="G58" i="11"/>
  <c r="F58" i="11"/>
  <c r="E58" i="11"/>
  <c r="N57" i="11"/>
  <c r="M57" i="11"/>
  <c r="L57" i="11"/>
  <c r="K57" i="11"/>
  <c r="J57" i="11"/>
  <c r="I57" i="11"/>
  <c r="H57" i="11"/>
  <c r="G57" i="11"/>
  <c r="F57" i="11"/>
  <c r="E57" i="11"/>
  <c r="N56" i="11"/>
  <c r="M56" i="11"/>
  <c r="L56" i="11"/>
  <c r="K56" i="11"/>
  <c r="J56" i="11"/>
  <c r="I56" i="11"/>
  <c r="H56" i="11"/>
  <c r="G56" i="11"/>
  <c r="F56" i="11"/>
  <c r="E56" i="11"/>
  <c r="N55" i="11"/>
  <c r="M55" i="11"/>
  <c r="L55" i="11"/>
  <c r="K55" i="11"/>
  <c r="J55" i="11"/>
  <c r="I55" i="11"/>
  <c r="H55" i="11"/>
  <c r="G55" i="11"/>
  <c r="F55" i="11"/>
  <c r="E55" i="11"/>
  <c r="N54" i="11"/>
  <c r="M54" i="11"/>
  <c r="L54" i="11"/>
  <c r="K54" i="11"/>
  <c r="J54" i="11"/>
  <c r="I54" i="11"/>
  <c r="H54" i="11"/>
  <c r="G54" i="11"/>
  <c r="F54" i="11"/>
  <c r="E54" i="11"/>
  <c r="N53" i="11"/>
  <c r="M53" i="11"/>
  <c r="L53" i="11"/>
  <c r="K53" i="11"/>
  <c r="J53" i="11"/>
  <c r="I53" i="11"/>
  <c r="H53" i="11"/>
  <c r="G53" i="11"/>
  <c r="F53" i="11"/>
  <c r="E53" i="11"/>
  <c r="N52" i="11"/>
  <c r="M52" i="11"/>
  <c r="L52" i="11"/>
  <c r="K52" i="11"/>
  <c r="J52" i="11"/>
  <c r="I52" i="11"/>
  <c r="H52" i="11"/>
  <c r="G52" i="11"/>
  <c r="F52" i="11"/>
  <c r="E52" i="11"/>
  <c r="N51" i="11"/>
  <c r="M51" i="11"/>
  <c r="L51" i="11"/>
  <c r="K51" i="11"/>
  <c r="J51" i="11"/>
  <c r="I51" i="11"/>
  <c r="H51" i="11"/>
  <c r="G51" i="11"/>
  <c r="F51" i="11"/>
  <c r="E51" i="11"/>
  <c r="N50" i="11"/>
  <c r="M50" i="11"/>
  <c r="L50" i="11"/>
  <c r="K50" i="11"/>
  <c r="J50" i="11"/>
  <c r="I50" i="11"/>
  <c r="H50" i="11"/>
  <c r="G50" i="11"/>
  <c r="F50" i="11"/>
  <c r="E50" i="11"/>
  <c r="N49" i="11"/>
  <c r="M49" i="11"/>
  <c r="L49" i="11"/>
  <c r="K49" i="11"/>
  <c r="J49" i="11"/>
  <c r="I49" i="11"/>
  <c r="H49" i="11"/>
  <c r="G49" i="11"/>
  <c r="F49" i="11"/>
  <c r="E49" i="11"/>
  <c r="N48" i="11"/>
  <c r="M48" i="11"/>
  <c r="L48" i="11"/>
  <c r="K48" i="11"/>
  <c r="J48" i="11"/>
  <c r="I48" i="11"/>
  <c r="H48" i="11"/>
  <c r="G48" i="11"/>
  <c r="F48" i="11"/>
  <c r="E48" i="11"/>
  <c r="N47" i="11"/>
  <c r="M47" i="11"/>
  <c r="L47" i="11"/>
  <c r="K47" i="11"/>
  <c r="J47" i="11"/>
  <c r="I47" i="11"/>
  <c r="H47" i="11"/>
  <c r="G47" i="11"/>
  <c r="F47" i="11"/>
  <c r="E47" i="11"/>
  <c r="N46" i="11"/>
  <c r="M46" i="11"/>
  <c r="L46" i="11"/>
  <c r="K46" i="11"/>
  <c r="J46" i="11"/>
  <c r="I46" i="11"/>
  <c r="H46" i="11"/>
  <c r="G46" i="11"/>
  <c r="F46" i="11"/>
  <c r="E46" i="11"/>
  <c r="N45" i="11"/>
  <c r="M45" i="11"/>
  <c r="L45" i="11"/>
  <c r="K45" i="11"/>
  <c r="J45" i="11"/>
  <c r="I45" i="11"/>
  <c r="H45" i="11"/>
  <c r="G45" i="11"/>
  <c r="F45" i="11"/>
  <c r="E45" i="11"/>
  <c r="N44" i="11"/>
  <c r="M44" i="11"/>
  <c r="L44" i="11"/>
  <c r="K44" i="11"/>
  <c r="J44" i="11"/>
  <c r="I44" i="11"/>
  <c r="H44" i="11"/>
  <c r="G44" i="11"/>
  <c r="F44" i="11"/>
  <c r="E44" i="11"/>
  <c r="N43" i="11"/>
  <c r="M43" i="11"/>
  <c r="L43" i="11"/>
  <c r="K43" i="11"/>
  <c r="J43" i="11"/>
  <c r="I43" i="11"/>
  <c r="H43" i="11"/>
  <c r="G43" i="11"/>
  <c r="F43" i="11"/>
  <c r="E43" i="11"/>
  <c r="N42" i="11"/>
  <c r="M42" i="11"/>
  <c r="L42" i="11"/>
  <c r="K42" i="11"/>
  <c r="J42" i="11"/>
  <c r="I42" i="11"/>
  <c r="H42" i="11"/>
  <c r="G42" i="11"/>
  <c r="F42" i="11"/>
  <c r="E42" i="11"/>
  <c r="N41" i="11"/>
  <c r="M41" i="11"/>
  <c r="L41" i="11"/>
  <c r="K41" i="11"/>
  <c r="J41" i="11"/>
  <c r="I41" i="11"/>
  <c r="H41" i="11"/>
  <c r="G41" i="11"/>
  <c r="F41" i="11"/>
  <c r="E41" i="11"/>
  <c r="N40" i="11"/>
  <c r="M40" i="11"/>
  <c r="L40" i="11"/>
  <c r="K40" i="11"/>
  <c r="J40" i="11"/>
  <c r="I40" i="11"/>
  <c r="H40" i="11"/>
  <c r="G40" i="11"/>
  <c r="F40" i="11"/>
  <c r="E40" i="11"/>
  <c r="N39" i="11"/>
  <c r="M39" i="11"/>
  <c r="L39" i="11"/>
  <c r="K39" i="11"/>
  <c r="J39" i="11"/>
  <c r="I39" i="11"/>
  <c r="H39" i="11"/>
  <c r="G39" i="11"/>
  <c r="F39" i="11"/>
  <c r="E39" i="11"/>
  <c r="N38" i="11"/>
  <c r="M38" i="11"/>
  <c r="L38" i="11"/>
  <c r="K38" i="11"/>
  <c r="J38" i="11"/>
  <c r="I38" i="11"/>
  <c r="H38" i="11"/>
  <c r="G38" i="11"/>
  <c r="F38" i="11"/>
  <c r="E38" i="11"/>
  <c r="N31" i="11"/>
  <c r="M31" i="11"/>
  <c r="L31" i="11"/>
  <c r="K31" i="11"/>
  <c r="J31" i="11"/>
  <c r="I31" i="11"/>
  <c r="H31" i="11"/>
  <c r="G31" i="11"/>
  <c r="F31" i="11"/>
  <c r="E31" i="11"/>
  <c r="N30" i="11"/>
  <c r="M30" i="11"/>
  <c r="L30" i="11"/>
  <c r="K30" i="11"/>
  <c r="J30" i="11"/>
  <c r="I30" i="11"/>
  <c r="H30" i="11"/>
  <c r="G30" i="11"/>
  <c r="F30" i="11"/>
  <c r="E30" i="11"/>
  <c r="N28" i="11"/>
  <c r="M28" i="11"/>
  <c r="L28" i="11"/>
  <c r="K28" i="11"/>
  <c r="J28" i="11"/>
  <c r="I28" i="11"/>
  <c r="H28" i="11"/>
  <c r="G28" i="11"/>
  <c r="F28" i="11"/>
  <c r="E28" i="11"/>
  <c r="N27" i="11"/>
  <c r="M27" i="11"/>
  <c r="L27" i="11"/>
  <c r="K27" i="11"/>
  <c r="J27" i="11"/>
  <c r="I27" i="11"/>
  <c r="H27" i="11"/>
  <c r="G27" i="11"/>
  <c r="F27" i="11"/>
  <c r="E27" i="11"/>
  <c r="N26" i="11"/>
  <c r="M26" i="11"/>
  <c r="L26" i="11"/>
  <c r="K26" i="11"/>
  <c r="J26" i="11"/>
  <c r="I26" i="11"/>
  <c r="H26" i="11"/>
  <c r="G26" i="11"/>
  <c r="F26" i="11"/>
  <c r="E26" i="11"/>
  <c r="N25" i="11"/>
  <c r="M25" i="11"/>
  <c r="L25" i="11"/>
  <c r="K25" i="11"/>
  <c r="J25" i="11"/>
  <c r="I25" i="11"/>
  <c r="H25" i="11"/>
  <c r="G25" i="11"/>
  <c r="F25" i="11"/>
  <c r="E25" i="11"/>
  <c r="N24" i="11"/>
  <c r="M24" i="11"/>
  <c r="L24" i="11"/>
  <c r="K24" i="11"/>
  <c r="J24" i="11"/>
  <c r="I24" i="11"/>
  <c r="H24" i="11"/>
  <c r="G24" i="11"/>
  <c r="F24" i="11"/>
  <c r="E24" i="11"/>
  <c r="N23" i="11"/>
  <c r="M23" i="11"/>
  <c r="L23" i="11"/>
  <c r="K23" i="11"/>
  <c r="J23" i="11"/>
  <c r="I23" i="11"/>
  <c r="H23" i="11"/>
  <c r="G23" i="11"/>
  <c r="F23" i="11"/>
  <c r="E23" i="11"/>
  <c r="N22" i="11"/>
  <c r="M22" i="11"/>
  <c r="L22" i="11"/>
  <c r="K22" i="11"/>
  <c r="J22" i="11"/>
  <c r="I22" i="11"/>
  <c r="H22" i="11"/>
  <c r="G22" i="11"/>
  <c r="F22" i="11"/>
  <c r="E22" i="11"/>
  <c r="N21" i="11"/>
  <c r="M21" i="11"/>
  <c r="L21" i="11"/>
  <c r="K21" i="11"/>
  <c r="J21" i="11"/>
  <c r="I21" i="11"/>
  <c r="H21" i="11"/>
  <c r="G21" i="11"/>
  <c r="F21" i="11"/>
  <c r="E21" i="11"/>
  <c r="N20" i="11"/>
  <c r="M20" i="11"/>
  <c r="L20" i="11"/>
  <c r="K20" i="11"/>
  <c r="J20" i="11"/>
  <c r="I20" i="11"/>
  <c r="H20" i="11"/>
  <c r="G20" i="11"/>
  <c r="F20" i="11"/>
  <c r="E20" i="11"/>
  <c r="N19" i="11"/>
  <c r="M19" i="11"/>
  <c r="L19" i="11"/>
  <c r="K19" i="11"/>
  <c r="J19" i="11"/>
  <c r="I19" i="11"/>
  <c r="H19" i="11"/>
  <c r="G19" i="11"/>
  <c r="F19" i="11"/>
  <c r="E19" i="11"/>
  <c r="N18" i="11"/>
  <c r="M18" i="11"/>
  <c r="L18" i="11"/>
  <c r="K18" i="11"/>
  <c r="J18" i="11"/>
  <c r="I18" i="11"/>
  <c r="H18" i="11"/>
  <c r="G18" i="11"/>
  <c r="F18" i="11"/>
  <c r="E18" i="11"/>
  <c r="N17" i="11"/>
  <c r="M17" i="11"/>
  <c r="L17" i="11"/>
  <c r="K17" i="11"/>
  <c r="J17" i="11"/>
  <c r="I17" i="11"/>
  <c r="H17" i="11"/>
  <c r="G17" i="11"/>
  <c r="F17" i="11"/>
  <c r="E17" i="11"/>
  <c r="N16" i="11"/>
  <c r="M16" i="11"/>
  <c r="L16" i="11"/>
  <c r="K16" i="11"/>
  <c r="J16" i="11"/>
  <c r="I16" i="11"/>
  <c r="H16" i="11"/>
  <c r="G16" i="11"/>
  <c r="F16" i="11"/>
  <c r="E16" i="11"/>
  <c r="N15" i="11"/>
  <c r="M15" i="11"/>
  <c r="L15" i="11"/>
  <c r="K15" i="11"/>
  <c r="J15" i="11"/>
  <c r="I15" i="11"/>
  <c r="H15" i="11"/>
  <c r="G15" i="11"/>
  <c r="F15" i="11"/>
  <c r="E15" i="11"/>
  <c r="N14" i="11"/>
  <c r="M14" i="11"/>
  <c r="L14" i="11"/>
  <c r="K14" i="11"/>
  <c r="J14" i="11"/>
  <c r="I14" i="11"/>
  <c r="H14" i="11"/>
  <c r="G14" i="11"/>
  <c r="F14" i="11"/>
  <c r="E14" i="11"/>
  <c r="N13" i="11"/>
  <c r="M13" i="11"/>
  <c r="L13" i="11"/>
  <c r="K13" i="11"/>
  <c r="J13" i="11"/>
  <c r="I13" i="11"/>
  <c r="H13" i="11"/>
  <c r="G13" i="11"/>
  <c r="F13" i="11"/>
  <c r="E13" i="11"/>
  <c r="N12" i="11"/>
  <c r="M12" i="11"/>
  <c r="L12" i="11"/>
  <c r="K12" i="11"/>
  <c r="J12" i="11"/>
  <c r="I12" i="11"/>
  <c r="H12" i="11"/>
  <c r="G12" i="11"/>
  <c r="F12" i="11"/>
  <c r="E12" i="11"/>
  <c r="N11" i="11"/>
  <c r="M11" i="11"/>
  <c r="L11" i="11"/>
  <c r="K11" i="11"/>
  <c r="J11" i="11"/>
  <c r="I11" i="11"/>
  <c r="H11" i="11"/>
  <c r="G11" i="11"/>
  <c r="F11" i="11"/>
  <c r="E11" i="11"/>
  <c r="N10" i="11"/>
  <c r="M10" i="11"/>
  <c r="L10" i="11"/>
  <c r="K10" i="11"/>
  <c r="J10" i="11"/>
  <c r="I10" i="11"/>
  <c r="H10" i="11"/>
  <c r="G10" i="11"/>
  <c r="F10" i="11"/>
  <c r="E10" i="11"/>
  <c r="N9" i="11"/>
  <c r="M9" i="11"/>
  <c r="L9" i="11"/>
  <c r="K9" i="11"/>
  <c r="J9" i="11"/>
  <c r="I9" i="11"/>
  <c r="H9" i="11"/>
  <c r="G9" i="11"/>
  <c r="F9" i="11"/>
  <c r="E9" i="11"/>
  <c r="N8" i="11"/>
  <c r="M8" i="11"/>
  <c r="L8" i="11"/>
  <c r="K8" i="11"/>
  <c r="J8" i="11"/>
  <c r="I8" i="11"/>
  <c r="H8" i="11"/>
  <c r="G8" i="11"/>
  <c r="F8" i="11"/>
  <c r="E8" i="11"/>
  <c r="N90" i="23"/>
  <c r="M90" i="23"/>
  <c r="L90" i="23"/>
  <c r="K90" i="23"/>
  <c r="J90" i="23"/>
  <c r="I90" i="23"/>
  <c r="H90" i="23"/>
  <c r="G90" i="23"/>
  <c r="F90" i="23"/>
  <c r="E90" i="23"/>
  <c r="N89" i="23"/>
  <c r="M89" i="23"/>
  <c r="L89" i="23"/>
  <c r="K89" i="23"/>
  <c r="J89" i="23"/>
  <c r="I89" i="23"/>
  <c r="H89" i="23"/>
  <c r="G89" i="23"/>
  <c r="F89" i="23"/>
  <c r="E89" i="23"/>
  <c r="N87" i="23"/>
  <c r="M87" i="23"/>
  <c r="L87" i="23"/>
  <c r="K87" i="23"/>
  <c r="J87" i="23"/>
  <c r="I87" i="23"/>
  <c r="H87" i="23"/>
  <c r="G87" i="23"/>
  <c r="F87" i="23"/>
  <c r="E87" i="23"/>
  <c r="N86" i="23"/>
  <c r="M86" i="23"/>
  <c r="L86" i="23"/>
  <c r="K86" i="23"/>
  <c r="J86" i="23"/>
  <c r="I86" i="23"/>
  <c r="H86" i="23"/>
  <c r="G86" i="23"/>
  <c r="F86" i="23"/>
  <c r="E86" i="23"/>
  <c r="N85" i="23"/>
  <c r="M85" i="23"/>
  <c r="L85" i="23"/>
  <c r="K85" i="23"/>
  <c r="J85" i="23"/>
  <c r="I85" i="23"/>
  <c r="H85" i="23"/>
  <c r="G85" i="23"/>
  <c r="F85" i="23"/>
  <c r="E85" i="23"/>
  <c r="N84" i="23"/>
  <c r="M84" i="23"/>
  <c r="L84" i="23"/>
  <c r="K84" i="23"/>
  <c r="J84" i="23"/>
  <c r="I84" i="23"/>
  <c r="H84" i="23"/>
  <c r="G84" i="23"/>
  <c r="F84" i="23"/>
  <c r="E84" i="23"/>
  <c r="N83" i="23"/>
  <c r="M83" i="23"/>
  <c r="L83" i="23"/>
  <c r="K83" i="23"/>
  <c r="J83" i="23"/>
  <c r="I83" i="23"/>
  <c r="H83" i="23"/>
  <c r="G83" i="23"/>
  <c r="F83" i="23"/>
  <c r="E83" i="23"/>
  <c r="N82" i="23"/>
  <c r="M82" i="23"/>
  <c r="L82" i="23"/>
  <c r="K82" i="23"/>
  <c r="J82" i="23"/>
  <c r="I82" i="23"/>
  <c r="H82" i="23"/>
  <c r="G82" i="23"/>
  <c r="F82" i="23"/>
  <c r="E82" i="23"/>
  <c r="N81" i="23"/>
  <c r="M81" i="23"/>
  <c r="L81" i="23"/>
  <c r="K81" i="23"/>
  <c r="J81" i="23"/>
  <c r="I81" i="23"/>
  <c r="H81" i="23"/>
  <c r="G81" i="23"/>
  <c r="F81" i="23"/>
  <c r="E81" i="23"/>
  <c r="N80" i="23"/>
  <c r="M80" i="23"/>
  <c r="L80" i="23"/>
  <c r="K80" i="23"/>
  <c r="J80" i="23"/>
  <c r="I80" i="23"/>
  <c r="H80" i="23"/>
  <c r="G80" i="23"/>
  <c r="F80" i="23"/>
  <c r="E80" i="23"/>
  <c r="N79" i="23"/>
  <c r="M79" i="23"/>
  <c r="L79" i="23"/>
  <c r="K79" i="23"/>
  <c r="J79" i="23"/>
  <c r="I79" i="23"/>
  <c r="H79" i="23"/>
  <c r="G79" i="23"/>
  <c r="F79" i="23"/>
  <c r="E79" i="23"/>
  <c r="N78" i="23"/>
  <c r="M78" i="23"/>
  <c r="L78" i="23"/>
  <c r="K78" i="23"/>
  <c r="J78" i="23"/>
  <c r="I78" i="23"/>
  <c r="H78" i="23"/>
  <c r="G78" i="23"/>
  <c r="F78" i="23"/>
  <c r="E78" i="23"/>
  <c r="N77" i="23"/>
  <c r="M77" i="23"/>
  <c r="L77" i="23"/>
  <c r="K77" i="23"/>
  <c r="J77" i="23"/>
  <c r="I77" i="23"/>
  <c r="H77" i="23"/>
  <c r="G77" i="23"/>
  <c r="F77" i="23"/>
  <c r="E77" i="23"/>
  <c r="N76" i="23"/>
  <c r="M76" i="23"/>
  <c r="L76" i="23"/>
  <c r="K76" i="23"/>
  <c r="J76" i="23"/>
  <c r="I76" i="23"/>
  <c r="H76" i="23"/>
  <c r="G76" i="23"/>
  <c r="F76" i="23"/>
  <c r="E76" i="23"/>
  <c r="N75" i="23"/>
  <c r="M75" i="23"/>
  <c r="L75" i="23"/>
  <c r="K75" i="23"/>
  <c r="J75" i="23"/>
  <c r="I75" i="23"/>
  <c r="H75" i="23"/>
  <c r="G75" i="23"/>
  <c r="F75" i="23"/>
  <c r="E75" i="23"/>
  <c r="N74" i="23"/>
  <c r="M74" i="23"/>
  <c r="L74" i="23"/>
  <c r="K74" i="23"/>
  <c r="J74" i="23"/>
  <c r="I74" i="23"/>
  <c r="H74" i="23"/>
  <c r="G74" i="23"/>
  <c r="F74" i="23"/>
  <c r="E74" i="23"/>
  <c r="N73" i="23"/>
  <c r="M73" i="23"/>
  <c r="L73" i="23"/>
  <c r="K73" i="23"/>
  <c r="J73" i="23"/>
  <c r="I73" i="23"/>
  <c r="H73" i="23"/>
  <c r="G73" i="23"/>
  <c r="F73" i="23"/>
  <c r="E73" i="23"/>
  <c r="N72" i="23"/>
  <c r="M72" i="23"/>
  <c r="L72" i="23"/>
  <c r="K72" i="23"/>
  <c r="J72" i="23"/>
  <c r="I72" i="23"/>
  <c r="H72" i="23"/>
  <c r="G72" i="23"/>
  <c r="F72" i="23"/>
  <c r="E72" i="23"/>
  <c r="N71" i="23"/>
  <c r="M71" i="23"/>
  <c r="L71" i="23"/>
  <c r="K71" i="23"/>
  <c r="J71" i="23"/>
  <c r="I71" i="23"/>
  <c r="H71" i="23"/>
  <c r="G71" i="23"/>
  <c r="F71" i="23"/>
  <c r="E71" i="23"/>
  <c r="N70" i="23"/>
  <c r="M70" i="23"/>
  <c r="L70" i="23"/>
  <c r="K70" i="23"/>
  <c r="J70" i="23"/>
  <c r="I70" i="23"/>
  <c r="H70" i="23"/>
  <c r="G70" i="23"/>
  <c r="F70" i="23"/>
  <c r="E70" i="23"/>
  <c r="N69" i="23"/>
  <c r="M69" i="23"/>
  <c r="L69" i="23"/>
  <c r="K69" i="23"/>
  <c r="J69" i="23"/>
  <c r="I69" i="23"/>
  <c r="H69" i="23"/>
  <c r="G69" i="23"/>
  <c r="F69" i="23"/>
  <c r="E69" i="23"/>
  <c r="N68" i="23"/>
  <c r="M68" i="23"/>
  <c r="L68" i="23"/>
  <c r="K68" i="23"/>
  <c r="J68" i="23"/>
  <c r="I68" i="23"/>
  <c r="H68" i="23"/>
  <c r="G68" i="23"/>
  <c r="F68" i="23"/>
  <c r="E68" i="23"/>
  <c r="N67" i="23"/>
  <c r="M67" i="23"/>
  <c r="L67" i="23"/>
  <c r="K67" i="23"/>
  <c r="J67" i="23"/>
  <c r="I67" i="23"/>
  <c r="H67" i="23"/>
  <c r="G67" i="23"/>
  <c r="F67" i="23"/>
  <c r="E67" i="23"/>
  <c r="N61" i="23"/>
  <c r="M61" i="23"/>
  <c r="L61" i="23"/>
  <c r="K61" i="23"/>
  <c r="J61" i="23"/>
  <c r="I61" i="23"/>
  <c r="H61" i="23"/>
  <c r="G61" i="23"/>
  <c r="F61" i="23"/>
  <c r="E61" i="23"/>
  <c r="N60" i="23"/>
  <c r="M60" i="23"/>
  <c r="L60" i="23"/>
  <c r="K60" i="23"/>
  <c r="J60" i="23"/>
  <c r="I60" i="23"/>
  <c r="H60" i="23"/>
  <c r="G60" i="23"/>
  <c r="F60" i="23"/>
  <c r="E60" i="23"/>
  <c r="N58" i="23"/>
  <c r="M58" i="23"/>
  <c r="L58" i="23"/>
  <c r="K58" i="23"/>
  <c r="J58" i="23"/>
  <c r="I58" i="23"/>
  <c r="H58" i="23"/>
  <c r="G58" i="23"/>
  <c r="F58" i="23"/>
  <c r="E58" i="23"/>
  <c r="N57" i="23"/>
  <c r="M57" i="23"/>
  <c r="L57" i="23"/>
  <c r="K57" i="23"/>
  <c r="J57" i="23"/>
  <c r="I57" i="23"/>
  <c r="H57" i="23"/>
  <c r="G57" i="23"/>
  <c r="F57" i="23"/>
  <c r="E57" i="23"/>
  <c r="N56" i="23"/>
  <c r="M56" i="23"/>
  <c r="L56" i="23"/>
  <c r="K56" i="23"/>
  <c r="J56" i="23"/>
  <c r="I56" i="23"/>
  <c r="H56" i="23"/>
  <c r="G56" i="23"/>
  <c r="F56" i="23"/>
  <c r="E56" i="23"/>
  <c r="N55" i="23"/>
  <c r="M55" i="23"/>
  <c r="L55" i="23"/>
  <c r="K55" i="23"/>
  <c r="J55" i="23"/>
  <c r="I55" i="23"/>
  <c r="H55" i="23"/>
  <c r="G55" i="23"/>
  <c r="F55" i="23"/>
  <c r="E55" i="23"/>
  <c r="N54" i="23"/>
  <c r="M54" i="23"/>
  <c r="L54" i="23"/>
  <c r="K54" i="23"/>
  <c r="J54" i="23"/>
  <c r="I54" i="23"/>
  <c r="H54" i="23"/>
  <c r="G54" i="23"/>
  <c r="F54" i="23"/>
  <c r="E54" i="23"/>
  <c r="N53" i="23"/>
  <c r="M53" i="23"/>
  <c r="L53" i="23"/>
  <c r="K53" i="23"/>
  <c r="J53" i="23"/>
  <c r="I53" i="23"/>
  <c r="H53" i="23"/>
  <c r="G53" i="23"/>
  <c r="F53" i="23"/>
  <c r="E53" i="23"/>
  <c r="N52" i="23"/>
  <c r="M52" i="23"/>
  <c r="L52" i="23"/>
  <c r="K52" i="23"/>
  <c r="J52" i="23"/>
  <c r="I52" i="23"/>
  <c r="H52" i="23"/>
  <c r="G52" i="23"/>
  <c r="F52" i="23"/>
  <c r="E52" i="23"/>
  <c r="N51" i="23"/>
  <c r="M51" i="23"/>
  <c r="L51" i="23"/>
  <c r="K51" i="23"/>
  <c r="J51" i="23"/>
  <c r="I51" i="23"/>
  <c r="H51" i="23"/>
  <c r="G51" i="23"/>
  <c r="F51" i="23"/>
  <c r="E51" i="23"/>
  <c r="N50" i="23"/>
  <c r="M50" i="23"/>
  <c r="L50" i="23"/>
  <c r="K50" i="23"/>
  <c r="J50" i="23"/>
  <c r="I50" i="23"/>
  <c r="H50" i="23"/>
  <c r="G50" i="23"/>
  <c r="F50" i="23"/>
  <c r="E50" i="23"/>
  <c r="N49" i="23"/>
  <c r="M49" i="23"/>
  <c r="L49" i="23"/>
  <c r="K49" i="23"/>
  <c r="J49" i="23"/>
  <c r="I49" i="23"/>
  <c r="H49" i="23"/>
  <c r="G49" i="23"/>
  <c r="F49" i="23"/>
  <c r="E49" i="23"/>
  <c r="N48" i="23"/>
  <c r="M48" i="23"/>
  <c r="L48" i="23"/>
  <c r="K48" i="23"/>
  <c r="J48" i="23"/>
  <c r="I48" i="23"/>
  <c r="H48" i="23"/>
  <c r="G48" i="23"/>
  <c r="F48" i="23"/>
  <c r="E48" i="23"/>
  <c r="N47" i="23"/>
  <c r="M47" i="23"/>
  <c r="L47" i="23"/>
  <c r="K47" i="23"/>
  <c r="J47" i="23"/>
  <c r="I47" i="23"/>
  <c r="H47" i="23"/>
  <c r="G47" i="23"/>
  <c r="F47" i="23"/>
  <c r="E47" i="23"/>
  <c r="N46" i="23"/>
  <c r="M46" i="23"/>
  <c r="L46" i="23"/>
  <c r="K46" i="23"/>
  <c r="J46" i="23"/>
  <c r="I46" i="23"/>
  <c r="H46" i="23"/>
  <c r="G46" i="23"/>
  <c r="F46" i="23"/>
  <c r="E46" i="23"/>
  <c r="N45" i="23"/>
  <c r="M45" i="23"/>
  <c r="L45" i="23"/>
  <c r="K45" i="23"/>
  <c r="J45" i="23"/>
  <c r="I45" i="23"/>
  <c r="H45" i="23"/>
  <c r="G45" i="23"/>
  <c r="F45" i="23"/>
  <c r="E45" i="23"/>
  <c r="N44" i="23"/>
  <c r="M44" i="23"/>
  <c r="L44" i="23"/>
  <c r="K44" i="23"/>
  <c r="J44" i="23"/>
  <c r="I44" i="23"/>
  <c r="H44" i="23"/>
  <c r="G44" i="23"/>
  <c r="F44" i="23"/>
  <c r="E44" i="23"/>
  <c r="N43" i="23"/>
  <c r="M43" i="23"/>
  <c r="L43" i="23"/>
  <c r="K43" i="23"/>
  <c r="J43" i="23"/>
  <c r="I43" i="23"/>
  <c r="H43" i="23"/>
  <c r="G43" i="23"/>
  <c r="F43" i="23"/>
  <c r="E43" i="23"/>
  <c r="N42" i="23"/>
  <c r="M42" i="23"/>
  <c r="L42" i="23"/>
  <c r="K42" i="23"/>
  <c r="J42" i="23"/>
  <c r="I42" i="23"/>
  <c r="H42" i="23"/>
  <c r="G42" i="23"/>
  <c r="F42" i="23"/>
  <c r="E42" i="23"/>
  <c r="N41" i="23"/>
  <c r="M41" i="23"/>
  <c r="L41" i="23"/>
  <c r="K41" i="23"/>
  <c r="J41" i="23"/>
  <c r="I41" i="23"/>
  <c r="H41" i="23"/>
  <c r="G41" i="23"/>
  <c r="F41" i="23"/>
  <c r="E41" i="23"/>
  <c r="N40" i="23"/>
  <c r="M40" i="23"/>
  <c r="L40" i="23"/>
  <c r="K40" i="23"/>
  <c r="J40" i="23"/>
  <c r="I40" i="23"/>
  <c r="H40" i="23"/>
  <c r="G40" i="23"/>
  <c r="F40" i="23"/>
  <c r="E40" i="23"/>
  <c r="N39" i="23"/>
  <c r="M39" i="23"/>
  <c r="L39" i="23"/>
  <c r="K39" i="23"/>
  <c r="J39" i="23"/>
  <c r="I39" i="23"/>
  <c r="H39" i="23"/>
  <c r="G39" i="23"/>
  <c r="F39" i="23"/>
  <c r="E39" i="23"/>
  <c r="N38" i="23"/>
  <c r="M38" i="23"/>
  <c r="L38" i="23"/>
  <c r="K38" i="23"/>
  <c r="J38" i="23"/>
  <c r="I38" i="23"/>
  <c r="H38" i="23"/>
  <c r="G38" i="23"/>
  <c r="F38" i="23"/>
  <c r="E38" i="23"/>
  <c r="N31" i="23"/>
  <c r="M31" i="23"/>
  <c r="L31" i="23"/>
  <c r="K31" i="23"/>
  <c r="J31" i="23"/>
  <c r="I31" i="23"/>
  <c r="H31" i="23"/>
  <c r="G31" i="23"/>
  <c r="F31" i="23"/>
  <c r="E31" i="23"/>
  <c r="N30" i="23"/>
  <c r="M30" i="23"/>
  <c r="L30" i="23"/>
  <c r="K30" i="23"/>
  <c r="J30" i="23"/>
  <c r="I30" i="23"/>
  <c r="H30" i="23"/>
  <c r="G30" i="23"/>
  <c r="F30" i="23"/>
  <c r="E30" i="23"/>
  <c r="N28" i="23"/>
  <c r="M28" i="23"/>
  <c r="L28" i="23"/>
  <c r="K28" i="23"/>
  <c r="J28" i="23"/>
  <c r="I28" i="23"/>
  <c r="H28" i="23"/>
  <c r="G28" i="23"/>
  <c r="F28" i="23"/>
  <c r="E28" i="23"/>
  <c r="N27" i="23"/>
  <c r="M27" i="23"/>
  <c r="L27" i="23"/>
  <c r="K27" i="23"/>
  <c r="J27" i="23"/>
  <c r="I27" i="23"/>
  <c r="H27" i="23"/>
  <c r="G27" i="23"/>
  <c r="F27" i="23"/>
  <c r="E27" i="23"/>
  <c r="N26" i="23"/>
  <c r="M26" i="23"/>
  <c r="L26" i="23"/>
  <c r="K26" i="23"/>
  <c r="J26" i="23"/>
  <c r="I26" i="23"/>
  <c r="H26" i="23"/>
  <c r="G26" i="23"/>
  <c r="F26" i="23"/>
  <c r="E26" i="23"/>
  <c r="N25" i="23"/>
  <c r="M25" i="23"/>
  <c r="L25" i="23"/>
  <c r="K25" i="23"/>
  <c r="J25" i="23"/>
  <c r="I25" i="23"/>
  <c r="H25" i="23"/>
  <c r="G25" i="23"/>
  <c r="F25" i="23"/>
  <c r="E25" i="23"/>
  <c r="N24" i="23"/>
  <c r="M24" i="23"/>
  <c r="L24" i="23"/>
  <c r="K24" i="23"/>
  <c r="J24" i="23"/>
  <c r="I24" i="23"/>
  <c r="H24" i="23"/>
  <c r="G24" i="23"/>
  <c r="F24" i="23"/>
  <c r="E24" i="23"/>
  <c r="N23" i="23"/>
  <c r="M23" i="23"/>
  <c r="L23" i="23"/>
  <c r="K23" i="23"/>
  <c r="J23" i="23"/>
  <c r="I23" i="23"/>
  <c r="H23" i="23"/>
  <c r="G23" i="23"/>
  <c r="F23" i="23"/>
  <c r="E23" i="23"/>
  <c r="N22" i="23"/>
  <c r="M22" i="23"/>
  <c r="L22" i="23"/>
  <c r="K22" i="23"/>
  <c r="J22" i="23"/>
  <c r="I22" i="23"/>
  <c r="H22" i="23"/>
  <c r="G22" i="23"/>
  <c r="F22" i="23"/>
  <c r="E22" i="23"/>
  <c r="N21" i="23"/>
  <c r="M21" i="23"/>
  <c r="L21" i="23"/>
  <c r="K21" i="23"/>
  <c r="J21" i="23"/>
  <c r="I21" i="23"/>
  <c r="H21" i="23"/>
  <c r="G21" i="23"/>
  <c r="F21" i="23"/>
  <c r="E21" i="23"/>
  <c r="N20" i="23"/>
  <c r="M20" i="23"/>
  <c r="L20" i="23"/>
  <c r="K20" i="23"/>
  <c r="J20" i="23"/>
  <c r="I20" i="23"/>
  <c r="H20" i="23"/>
  <c r="G20" i="23"/>
  <c r="F20" i="23"/>
  <c r="E20" i="23"/>
  <c r="N19" i="23"/>
  <c r="M19" i="23"/>
  <c r="L19" i="23"/>
  <c r="K19" i="23"/>
  <c r="J19" i="23"/>
  <c r="I19" i="23"/>
  <c r="H19" i="23"/>
  <c r="G19" i="23"/>
  <c r="F19" i="23"/>
  <c r="E19" i="23"/>
  <c r="N18" i="23"/>
  <c r="M18" i="23"/>
  <c r="L18" i="23"/>
  <c r="K18" i="23"/>
  <c r="J18" i="23"/>
  <c r="I18" i="23"/>
  <c r="H18" i="23"/>
  <c r="G18" i="23"/>
  <c r="F18" i="23"/>
  <c r="E18" i="23"/>
  <c r="N17" i="23"/>
  <c r="M17" i="23"/>
  <c r="L17" i="23"/>
  <c r="K17" i="23"/>
  <c r="J17" i="23"/>
  <c r="I17" i="23"/>
  <c r="H17" i="23"/>
  <c r="G17" i="23"/>
  <c r="F17" i="23"/>
  <c r="E17" i="23"/>
  <c r="N16" i="23"/>
  <c r="M16" i="23"/>
  <c r="L16" i="23"/>
  <c r="K16" i="23"/>
  <c r="J16" i="23"/>
  <c r="I16" i="23"/>
  <c r="H16" i="23"/>
  <c r="G16" i="23"/>
  <c r="F16" i="23"/>
  <c r="E16" i="23"/>
  <c r="N15" i="23"/>
  <c r="M15" i="23"/>
  <c r="L15" i="23"/>
  <c r="K15" i="23"/>
  <c r="J15" i="23"/>
  <c r="I15" i="23"/>
  <c r="H15" i="23"/>
  <c r="G15" i="23"/>
  <c r="F15" i="23"/>
  <c r="E15" i="23"/>
  <c r="N14" i="23"/>
  <c r="M14" i="23"/>
  <c r="L14" i="23"/>
  <c r="K14" i="23"/>
  <c r="J14" i="23"/>
  <c r="I14" i="23"/>
  <c r="H14" i="23"/>
  <c r="G14" i="23"/>
  <c r="F14" i="23"/>
  <c r="E14" i="23"/>
  <c r="N13" i="23"/>
  <c r="M13" i="23"/>
  <c r="L13" i="23"/>
  <c r="K13" i="23"/>
  <c r="J13" i="23"/>
  <c r="I13" i="23"/>
  <c r="H13" i="23"/>
  <c r="G13" i="23"/>
  <c r="F13" i="23"/>
  <c r="E13" i="23"/>
  <c r="N12" i="23"/>
  <c r="M12" i="23"/>
  <c r="L12" i="23"/>
  <c r="K12" i="23"/>
  <c r="J12" i="23"/>
  <c r="I12" i="23"/>
  <c r="H12" i="23"/>
  <c r="G12" i="23"/>
  <c r="F12" i="23"/>
  <c r="E12" i="23"/>
  <c r="N11" i="23"/>
  <c r="M11" i="23"/>
  <c r="L11" i="23"/>
  <c r="K11" i="23"/>
  <c r="J11" i="23"/>
  <c r="I11" i="23"/>
  <c r="H11" i="23"/>
  <c r="G11" i="23"/>
  <c r="F11" i="23"/>
  <c r="E11" i="23"/>
  <c r="N10" i="23"/>
  <c r="M10" i="23"/>
  <c r="L10" i="23"/>
  <c r="K10" i="23"/>
  <c r="J10" i="23"/>
  <c r="I10" i="23"/>
  <c r="H10" i="23"/>
  <c r="G10" i="23"/>
  <c r="F10" i="23"/>
  <c r="E10" i="23"/>
  <c r="N9" i="23"/>
  <c r="M9" i="23"/>
  <c r="L9" i="23"/>
  <c r="K9" i="23"/>
  <c r="J9" i="23"/>
  <c r="I9" i="23"/>
  <c r="H9" i="23"/>
  <c r="G9" i="23"/>
  <c r="F9" i="23"/>
  <c r="E9" i="23"/>
  <c r="N8" i="23"/>
  <c r="M8" i="23"/>
  <c r="L8" i="23"/>
  <c r="K8" i="23"/>
  <c r="J8" i="23"/>
  <c r="I8" i="23"/>
  <c r="H8" i="23"/>
  <c r="G8" i="23"/>
  <c r="F8" i="23"/>
  <c r="E8" i="23"/>
  <c r="I48" i="28" l="1"/>
  <c r="G26" i="27"/>
  <c r="G42" i="28" l="1"/>
  <c r="E92" i="28" l="1"/>
  <c r="H87" i="28"/>
  <c r="F89" i="28"/>
  <c r="G89" i="28" s="1"/>
  <c r="H89" i="28" s="1"/>
  <c r="I89" i="28" s="1"/>
  <c r="J89" i="28" s="1"/>
  <c r="K89" i="28" s="1"/>
  <c r="L89" i="28" s="1"/>
  <c r="M89" i="28" s="1"/>
  <c r="N89" i="28" s="1"/>
  <c r="O89" i="28" s="1"/>
  <c r="N6" i="8"/>
  <c r="M6" i="8"/>
  <c r="L6" i="8"/>
  <c r="K6" i="8"/>
  <c r="J6" i="8"/>
  <c r="I6" i="8"/>
  <c r="H6" i="8"/>
  <c r="G6" i="8"/>
  <c r="F6" i="8"/>
  <c r="E6" i="25"/>
  <c r="F6" i="25"/>
  <c r="G6" i="25"/>
  <c r="H6" i="25"/>
  <c r="I6" i="25"/>
  <c r="J6" i="25"/>
  <c r="K6" i="25"/>
  <c r="L6" i="25"/>
  <c r="M6" i="25"/>
  <c r="D6" i="25"/>
  <c r="L91" i="28" l="1"/>
  <c r="K91" i="28"/>
  <c r="J91" i="28"/>
  <c r="I91" i="28"/>
  <c r="E91" i="28"/>
  <c r="H91" i="28"/>
  <c r="O91" i="28"/>
  <c r="G91" i="28"/>
  <c r="N91" i="28"/>
  <c r="F91" i="28"/>
  <c r="M91" i="28"/>
  <c r="L18" i="8"/>
  <c r="H18" i="8"/>
  <c r="N18" i="8"/>
  <c r="J18" i="8"/>
  <c r="M18" i="8"/>
  <c r="I18" i="8"/>
  <c r="K18" i="8"/>
  <c r="G18" i="8"/>
  <c r="F92" i="28" l="1"/>
  <c r="G92" i="28" s="1"/>
  <c r="H92" i="28" s="1"/>
  <c r="I92" i="28" s="1"/>
  <c r="J92" i="28" s="1"/>
  <c r="K92" i="28" s="1"/>
  <c r="L92" i="28" s="1"/>
  <c r="M92" i="28" s="1"/>
  <c r="N92" i="28" s="1"/>
  <c r="O92" i="28" s="1"/>
  <c r="O54" i="8"/>
  <c r="O43" i="10" s="1"/>
  <c r="F93" i="28" l="1"/>
  <c r="H35" i="27"/>
  <c r="G35" i="27"/>
  <c r="F30" i="19" s="1"/>
  <c r="I57" i="28"/>
  <c r="B18" i="8"/>
  <c r="B19" i="8"/>
  <c r="B20" i="8"/>
  <c r="B21" i="8"/>
  <c r="B22" i="8"/>
  <c r="B23" i="8"/>
  <c r="B24" i="8"/>
  <c r="B25" i="8"/>
  <c r="B26" i="8"/>
  <c r="B17" i="8"/>
  <c r="G93" i="28" l="1"/>
  <c r="F30" i="20"/>
  <c r="F31" i="7"/>
  <c r="I35" i="27"/>
  <c r="G30" i="19"/>
  <c r="H30" i="19" s="1"/>
  <c r="H30" i="20" s="1"/>
  <c r="F31" i="15"/>
  <c r="F31" i="17"/>
  <c r="H93" i="28" l="1"/>
  <c r="G31" i="17"/>
  <c r="H31" i="17" s="1"/>
  <c r="G30" i="20"/>
  <c r="G31" i="15"/>
  <c r="H31" i="15" s="1"/>
  <c r="G31" i="7"/>
  <c r="H31" i="7" s="1"/>
  <c r="E6" i="8"/>
  <c r="F18" i="8" s="1"/>
  <c r="I93" i="28" l="1"/>
  <c r="E6" i="10"/>
  <c r="F6" i="10"/>
  <c r="M41" i="6"/>
  <c r="L41" i="6"/>
  <c r="K41" i="6"/>
  <c r="J41" i="6"/>
  <c r="I41" i="6"/>
  <c r="H41" i="6"/>
  <c r="G41" i="6"/>
  <c r="F41" i="6"/>
  <c r="E41" i="6"/>
  <c r="D41" i="6"/>
  <c r="M40" i="6"/>
  <c r="L40" i="6"/>
  <c r="K40" i="6"/>
  <c r="J40" i="6"/>
  <c r="I40" i="6"/>
  <c r="H40" i="6"/>
  <c r="G40" i="6"/>
  <c r="F40" i="6"/>
  <c r="E40" i="6"/>
  <c r="D40" i="6"/>
  <c r="M39" i="6"/>
  <c r="L39" i="6"/>
  <c r="K39" i="6"/>
  <c r="J39" i="6"/>
  <c r="I39" i="6"/>
  <c r="H39" i="6"/>
  <c r="G39" i="6"/>
  <c r="F39" i="6"/>
  <c r="E39" i="6"/>
  <c r="D39" i="6"/>
  <c r="M38" i="6"/>
  <c r="L38" i="6"/>
  <c r="K38" i="6"/>
  <c r="J38" i="6"/>
  <c r="I38" i="6"/>
  <c r="H38" i="6"/>
  <c r="G38" i="6"/>
  <c r="F38" i="6"/>
  <c r="E38" i="6"/>
  <c r="D38" i="6"/>
  <c r="M37" i="6"/>
  <c r="L37" i="6"/>
  <c r="K37" i="6"/>
  <c r="J37" i="6"/>
  <c r="I37" i="6"/>
  <c r="H37" i="6"/>
  <c r="G37" i="6"/>
  <c r="F37" i="6"/>
  <c r="E37" i="6"/>
  <c r="D37" i="6"/>
  <c r="M36" i="6"/>
  <c r="L36" i="6"/>
  <c r="K36" i="6"/>
  <c r="J36" i="6"/>
  <c r="I36" i="6"/>
  <c r="H36" i="6"/>
  <c r="G36" i="6"/>
  <c r="F36" i="6"/>
  <c r="E36" i="6"/>
  <c r="M35" i="6"/>
  <c r="L35" i="6"/>
  <c r="K35" i="6"/>
  <c r="J35" i="6"/>
  <c r="I35" i="6"/>
  <c r="H35" i="6"/>
  <c r="G35" i="6"/>
  <c r="F35" i="6"/>
  <c r="E35" i="6"/>
  <c r="D35" i="6"/>
  <c r="M34" i="6"/>
  <c r="L34" i="6"/>
  <c r="K34" i="6"/>
  <c r="J34" i="6"/>
  <c r="I34" i="6"/>
  <c r="H34" i="6"/>
  <c r="G34" i="6"/>
  <c r="F34" i="6"/>
  <c r="E34" i="6"/>
  <c r="D34" i="6"/>
  <c r="M33" i="6"/>
  <c r="L33" i="6"/>
  <c r="K33" i="6"/>
  <c r="J33" i="6"/>
  <c r="I33" i="6"/>
  <c r="H33" i="6"/>
  <c r="G33" i="6"/>
  <c r="F33" i="6"/>
  <c r="E33" i="6"/>
  <c r="D33" i="6"/>
  <c r="J93" i="28" l="1"/>
  <c r="G6" i="10"/>
  <c r="F23" i="8"/>
  <c r="G23" i="8"/>
  <c r="H23" i="8"/>
  <c r="I23" i="8"/>
  <c r="J23" i="8"/>
  <c r="K23" i="8"/>
  <c r="L23" i="8"/>
  <c r="M23" i="8"/>
  <c r="N23" i="8"/>
  <c r="K93" i="28" l="1"/>
  <c r="H6" i="10"/>
  <c r="I30" i="17"/>
  <c r="I29" i="17"/>
  <c r="I27" i="17"/>
  <c r="I26" i="17"/>
  <c r="I25" i="17"/>
  <c r="I24" i="17"/>
  <c r="I23" i="17"/>
  <c r="I22" i="17"/>
  <c r="I21" i="17"/>
  <c r="I20" i="17"/>
  <c r="I19" i="17"/>
  <c r="I18" i="17"/>
  <c r="I17" i="17"/>
  <c r="I16" i="17"/>
  <c r="I15" i="17"/>
  <c r="I14" i="17"/>
  <c r="I13" i="17"/>
  <c r="I12" i="17"/>
  <c r="I11" i="17"/>
  <c r="I10" i="17"/>
  <c r="I9" i="17"/>
  <c r="I30" i="15"/>
  <c r="I29" i="15"/>
  <c r="I27" i="15"/>
  <c r="I26" i="15"/>
  <c r="I25" i="15"/>
  <c r="I24" i="15"/>
  <c r="I23" i="15"/>
  <c r="I22" i="15"/>
  <c r="I21" i="15"/>
  <c r="I20" i="15"/>
  <c r="I19" i="15"/>
  <c r="I18" i="15"/>
  <c r="I17" i="15"/>
  <c r="I16" i="15"/>
  <c r="I15" i="15"/>
  <c r="I14" i="15"/>
  <c r="I13" i="15"/>
  <c r="I12" i="15"/>
  <c r="I11" i="15"/>
  <c r="I10" i="15"/>
  <c r="I30" i="7"/>
  <c r="I29" i="7"/>
  <c r="I27" i="7"/>
  <c r="I26" i="7"/>
  <c r="I25" i="7"/>
  <c r="I24" i="7"/>
  <c r="I23" i="7"/>
  <c r="I22" i="7"/>
  <c r="I21" i="7"/>
  <c r="I20" i="7"/>
  <c r="I19" i="7"/>
  <c r="I18" i="7"/>
  <c r="I17" i="7"/>
  <c r="I16" i="7"/>
  <c r="I15" i="7"/>
  <c r="I14" i="7"/>
  <c r="I13" i="7"/>
  <c r="I12" i="7"/>
  <c r="I11" i="7"/>
  <c r="I10" i="7"/>
  <c r="I7" i="7"/>
  <c r="I6" i="19" s="1"/>
  <c r="L93" i="28" l="1"/>
  <c r="I6" i="10"/>
  <c r="I8" i="19"/>
  <c r="I28" i="7"/>
  <c r="I28" i="17"/>
  <c r="M93" i="28" l="1"/>
  <c r="G28" i="17"/>
  <c r="H28" i="17"/>
  <c r="F28" i="17"/>
  <c r="J6" i="10"/>
  <c r="N45" i="27"/>
  <c r="M45" i="27"/>
  <c r="L45" i="27"/>
  <c r="K45" i="27"/>
  <c r="J45" i="27"/>
  <c r="I45" i="27"/>
  <c r="H45" i="27"/>
  <c r="G45" i="27"/>
  <c r="F45" i="27"/>
  <c r="E45" i="27"/>
  <c r="N49" i="27"/>
  <c r="M49" i="27"/>
  <c r="L49" i="27"/>
  <c r="K49" i="27"/>
  <c r="J49" i="27"/>
  <c r="I49" i="27"/>
  <c r="H49" i="27"/>
  <c r="G49" i="27"/>
  <c r="F49" i="27"/>
  <c r="E49" i="27"/>
  <c r="N51" i="27"/>
  <c r="M51" i="27"/>
  <c r="L51" i="27"/>
  <c r="K51" i="27"/>
  <c r="J51" i="27"/>
  <c r="I51" i="27"/>
  <c r="H51" i="27"/>
  <c r="G51" i="27"/>
  <c r="F51" i="27"/>
  <c r="E51" i="27"/>
  <c r="N43" i="27"/>
  <c r="M43" i="27"/>
  <c r="L43" i="27"/>
  <c r="K43" i="27"/>
  <c r="J43" i="27"/>
  <c r="I43" i="27"/>
  <c r="H43" i="27"/>
  <c r="G43" i="27"/>
  <c r="F43" i="27"/>
  <c r="E43" i="27"/>
  <c r="O93" i="28" l="1"/>
  <c r="N93" i="28"/>
  <c r="K6" i="10"/>
  <c r="G29" i="19"/>
  <c r="F29" i="19"/>
  <c r="G26" i="19"/>
  <c r="F26" i="19"/>
  <c r="G25" i="19"/>
  <c r="F25" i="19"/>
  <c r="G24" i="19"/>
  <c r="F24" i="19"/>
  <c r="G23" i="19"/>
  <c r="F23" i="19"/>
  <c r="F21" i="19"/>
  <c r="F20" i="19"/>
  <c r="F19" i="19"/>
  <c r="G16" i="19"/>
  <c r="F16" i="19"/>
  <c r="F13" i="19"/>
  <c r="F11" i="19"/>
  <c r="G28" i="19"/>
  <c r="F28" i="19"/>
  <c r="F22" i="19"/>
  <c r="G22" i="19"/>
  <c r="G21" i="19"/>
  <c r="G20" i="19"/>
  <c r="G19" i="19"/>
  <c r="G14" i="19"/>
  <c r="F14" i="19"/>
  <c r="G13" i="19"/>
  <c r="G12" i="19"/>
  <c r="F12" i="19"/>
  <c r="G11" i="19"/>
  <c r="G10" i="19"/>
  <c r="F10" i="19"/>
  <c r="G9" i="19"/>
  <c r="F9" i="19"/>
  <c r="G8" i="19"/>
  <c r="F8" i="19"/>
  <c r="G7" i="19"/>
  <c r="F7" i="19"/>
  <c r="G6" i="19"/>
  <c r="F6" i="19"/>
  <c r="L6" i="10" l="1"/>
  <c r="B14" i="10"/>
  <c r="B13" i="10"/>
  <c r="B12" i="10"/>
  <c r="B11" i="10"/>
  <c r="B10" i="10"/>
  <c r="B9" i="10"/>
  <c r="B8" i="10"/>
  <c r="B7" i="10"/>
  <c r="B6" i="10"/>
  <c r="B5" i="10"/>
  <c r="H23" i="27"/>
  <c r="G23" i="27"/>
  <c r="H33" i="27"/>
  <c r="G33" i="27"/>
  <c r="G27" i="27"/>
  <c r="H27" i="27"/>
  <c r="H26" i="27"/>
  <c r="H25" i="27"/>
  <c r="H24" i="27"/>
  <c r="H19" i="27"/>
  <c r="G19" i="27"/>
  <c r="G17" i="27"/>
  <c r="H18" i="27"/>
  <c r="H17" i="27"/>
  <c r="H16" i="27"/>
  <c r="H15" i="27"/>
  <c r="G15" i="27"/>
  <c r="H14" i="27"/>
  <c r="G14" i="27"/>
  <c r="H13" i="27"/>
  <c r="G13" i="27"/>
  <c r="H12" i="27"/>
  <c r="G12" i="27"/>
  <c r="H11" i="27"/>
  <c r="G11" i="27"/>
  <c r="M6" i="10" l="1"/>
  <c r="I25" i="27"/>
  <c r="I18" i="27"/>
  <c r="I16" i="27"/>
  <c r="J8" i="6"/>
  <c r="J7" i="6"/>
  <c r="J6" i="6"/>
  <c r="D36" i="6"/>
  <c r="I55" i="28"/>
  <c r="I49" i="28"/>
  <c r="H42" i="28"/>
  <c r="I41" i="28"/>
  <c r="I39" i="28"/>
  <c r="I37" i="28"/>
  <c r="I36" i="28"/>
  <c r="I35" i="28"/>
  <c r="I34" i="28"/>
  <c r="I33" i="28"/>
  <c r="E64" i="28"/>
  <c r="F64" i="28" s="1"/>
  <c r="G64" i="28" s="1"/>
  <c r="H64" i="28" s="1"/>
  <c r="I64" i="28" s="1"/>
  <c r="J64" i="28" s="1"/>
  <c r="K64" i="28" s="1"/>
  <c r="L64" i="28" s="1"/>
  <c r="M64" i="28" s="1"/>
  <c r="M25" i="6"/>
  <c r="L25" i="6"/>
  <c r="K25" i="6"/>
  <c r="J25" i="6"/>
  <c r="I25" i="6"/>
  <c r="H25" i="6"/>
  <c r="G25" i="6"/>
  <c r="F25" i="6"/>
  <c r="E25" i="6"/>
  <c r="D25" i="6"/>
  <c r="M23" i="6"/>
  <c r="L23" i="6"/>
  <c r="K23" i="6"/>
  <c r="J23" i="6"/>
  <c r="I23" i="6"/>
  <c r="H23" i="6"/>
  <c r="G23" i="6"/>
  <c r="F23" i="6"/>
  <c r="E23" i="6"/>
  <c r="D23" i="6"/>
  <c r="M22" i="6"/>
  <c r="W34" i="17" s="1"/>
  <c r="L22" i="6"/>
  <c r="V34" i="17" s="1"/>
  <c r="K22" i="6"/>
  <c r="U34" i="17" s="1"/>
  <c r="J22" i="6"/>
  <c r="T34" i="17" s="1"/>
  <c r="I22" i="6"/>
  <c r="S34" i="17" s="1"/>
  <c r="H22" i="6"/>
  <c r="R34" i="17" s="1"/>
  <c r="G22" i="6"/>
  <c r="Q34" i="17" s="1"/>
  <c r="F22" i="6"/>
  <c r="P34" i="17" s="1"/>
  <c r="E22" i="6"/>
  <c r="O34" i="17" s="1"/>
  <c r="D22" i="6"/>
  <c r="M21" i="6"/>
  <c r="W34" i="15" s="1"/>
  <c r="L21" i="6"/>
  <c r="V34" i="15" s="1"/>
  <c r="K21" i="6"/>
  <c r="U34" i="15" s="1"/>
  <c r="J21" i="6"/>
  <c r="T34" i="15" s="1"/>
  <c r="I21" i="6"/>
  <c r="S34" i="15" s="1"/>
  <c r="H21" i="6"/>
  <c r="R34" i="15" s="1"/>
  <c r="G21" i="6"/>
  <c r="Q34" i="15" s="1"/>
  <c r="F21" i="6"/>
  <c r="P34" i="15" s="1"/>
  <c r="E21" i="6"/>
  <c r="O34" i="15" s="1"/>
  <c r="D21" i="6"/>
  <c r="M19" i="6"/>
  <c r="L19" i="6"/>
  <c r="K19" i="6"/>
  <c r="J19" i="6"/>
  <c r="I19" i="6"/>
  <c r="H19" i="6"/>
  <c r="G19" i="6"/>
  <c r="F19" i="6"/>
  <c r="E19" i="6"/>
  <c r="D19" i="6"/>
  <c r="E42" i="27"/>
  <c r="F42" i="27" s="1"/>
  <c r="G42" i="27" s="1"/>
  <c r="H42" i="27" s="1"/>
  <c r="I42" i="27" s="1"/>
  <c r="J42" i="27" s="1"/>
  <c r="K42" i="27" s="1"/>
  <c r="L42" i="27" s="1"/>
  <c r="M42" i="27" s="1"/>
  <c r="N42" i="27" s="1"/>
  <c r="L32" i="27"/>
  <c r="K32" i="27"/>
  <c r="J32" i="27"/>
  <c r="I24" i="27"/>
  <c r="I34" i="27"/>
  <c r="I31" i="27"/>
  <c r="I30" i="27"/>
  <c r="I29" i="27"/>
  <c r="I28" i="27"/>
  <c r="I21" i="27"/>
  <c r="L35" i="27" l="1"/>
  <c r="I31" i="17" s="1"/>
  <c r="I32" i="17" s="1"/>
  <c r="K35" i="27"/>
  <c r="J35" i="27"/>
  <c r="V8" i="15"/>
  <c r="O8" i="15"/>
  <c r="S8" i="15"/>
  <c r="P8" i="15"/>
  <c r="T8" i="15"/>
  <c r="R8" i="15"/>
  <c r="W8" i="15"/>
  <c r="Q8" i="15"/>
  <c r="U8" i="15"/>
  <c r="N6" i="10"/>
  <c r="S11" i="17"/>
  <c r="S19" i="17"/>
  <c r="S15" i="17"/>
  <c r="S23" i="17"/>
  <c r="S16" i="17"/>
  <c r="S25" i="17"/>
  <c r="S27" i="17"/>
  <c r="S13" i="17"/>
  <c r="S12" i="17"/>
  <c r="S21" i="17"/>
  <c r="S10" i="17"/>
  <c r="S9" i="17"/>
  <c r="S20" i="17"/>
  <c r="S30" i="17"/>
  <c r="S29" i="17"/>
  <c r="S18" i="17"/>
  <c r="S17" i="17"/>
  <c r="S26" i="17"/>
  <c r="S14" i="17"/>
  <c r="S24" i="17"/>
  <c r="S22" i="17"/>
  <c r="T15" i="17"/>
  <c r="T19" i="17"/>
  <c r="T24" i="17"/>
  <c r="T23" i="17"/>
  <c r="T20" i="17"/>
  <c r="T21" i="17"/>
  <c r="T9" i="17"/>
  <c r="T27" i="17"/>
  <c r="T16" i="17"/>
  <c r="T17" i="17"/>
  <c r="T29" i="17"/>
  <c r="T18" i="17"/>
  <c r="T30" i="17"/>
  <c r="T26" i="17"/>
  <c r="T12" i="17"/>
  <c r="T13" i="17"/>
  <c r="T14" i="17"/>
  <c r="T22" i="17"/>
  <c r="T11" i="17"/>
  <c r="T25" i="17"/>
  <c r="T10" i="17"/>
  <c r="F15" i="19"/>
  <c r="G20" i="27"/>
  <c r="G44" i="28"/>
  <c r="V17" i="15"/>
  <c r="V30" i="15"/>
  <c r="V18" i="15"/>
  <c r="V19" i="15"/>
  <c r="V24" i="15"/>
  <c r="V26" i="15"/>
  <c r="V27" i="15"/>
  <c r="V12" i="15"/>
  <c r="V25" i="15"/>
  <c r="V14" i="15"/>
  <c r="V15" i="15"/>
  <c r="V20" i="15"/>
  <c r="V22" i="15"/>
  <c r="V23" i="15"/>
  <c r="V21" i="15"/>
  <c r="V16" i="15"/>
  <c r="V29" i="15"/>
  <c r="V13" i="15"/>
  <c r="V10" i="15"/>
  <c r="V11" i="15"/>
  <c r="O30" i="15"/>
  <c r="O17" i="15"/>
  <c r="O26" i="15"/>
  <c r="O20" i="15"/>
  <c r="O14" i="15"/>
  <c r="O23" i="15"/>
  <c r="O25" i="15"/>
  <c r="O11" i="15"/>
  <c r="O29" i="15"/>
  <c r="O22" i="15"/>
  <c r="O16" i="15"/>
  <c r="O13" i="15"/>
  <c r="O10" i="15"/>
  <c r="O19" i="15"/>
  <c r="O24" i="15"/>
  <c r="O15" i="15"/>
  <c r="O18" i="15"/>
  <c r="O27" i="15"/>
  <c r="O21" i="15"/>
  <c r="O12" i="15"/>
  <c r="W13" i="15"/>
  <c r="W15" i="15"/>
  <c r="W17" i="15"/>
  <c r="W26" i="15"/>
  <c r="W20" i="15"/>
  <c r="W21" i="15"/>
  <c r="W14" i="15"/>
  <c r="W23" i="15"/>
  <c r="W11" i="15"/>
  <c r="W29" i="15"/>
  <c r="W22" i="15"/>
  <c r="W16" i="15"/>
  <c r="W30" i="15"/>
  <c r="W25" i="15"/>
  <c r="W10" i="15"/>
  <c r="W19" i="15"/>
  <c r="W18" i="15"/>
  <c r="W27" i="15"/>
  <c r="W12" i="15"/>
  <c r="W24" i="15"/>
  <c r="U22" i="17"/>
  <c r="U12" i="17"/>
  <c r="U23" i="17"/>
  <c r="U14" i="17"/>
  <c r="U10" i="17"/>
  <c r="U19" i="17"/>
  <c r="U29" i="17"/>
  <c r="U18" i="17"/>
  <c r="U16" i="17"/>
  <c r="U15" i="17"/>
  <c r="U24" i="17"/>
  <c r="U27" i="17"/>
  <c r="U30" i="17"/>
  <c r="U26" i="17"/>
  <c r="U17" i="17"/>
  <c r="U21" i="17"/>
  <c r="U11" i="17"/>
  <c r="U9" i="17"/>
  <c r="U25" i="17"/>
  <c r="U20" i="17"/>
  <c r="U13" i="17"/>
  <c r="G15" i="19"/>
  <c r="H20" i="27"/>
  <c r="H44" i="28"/>
  <c r="H22" i="27" s="1"/>
  <c r="P12" i="15"/>
  <c r="P24" i="15"/>
  <c r="P20" i="15"/>
  <c r="P16" i="15"/>
  <c r="P25" i="15"/>
  <c r="P26" i="15"/>
  <c r="P11" i="15"/>
  <c r="P13" i="15"/>
  <c r="P14" i="15"/>
  <c r="P19" i="15"/>
  <c r="P21" i="15"/>
  <c r="P22" i="15"/>
  <c r="P10" i="15"/>
  <c r="P27" i="15"/>
  <c r="P29" i="15"/>
  <c r="P30" i="15"/>
  <c r="P15" i="15"/>
  <c r="P23" i="15"/>
  <c r="P17" i="15"/>
  <c r="P18" i="15"/>
  <c r="N34" i="17"/>
  <c r="L34" i="17"/>
  <c r="V10" i="17"/>
  <c r="V23" i="17"/>
  <c r="V24" i="17"/>
  <c r="V14" i="17"/>
  <c r="V11" i="17"/>
  <c r="V22" i="17"/>
  <c r="V12" i="17"/>
  <c r="V19" i="17"/>
  <c r="V20" i="17"/>
  <c r="V27" i="17"/>
  <c r="V29" i="17"/>
  <c r="V18" i="17"/>
  <c r="V25" i="17"/>
  <c r="V13" i="17"/>
  <c r="V26" i="17"/>
  <c r="V15" i="17"/>
  <c r="V16" i="17"/>
  <c r="V21" i="17"/>
  <c r="V30" i="17"/>
  <c r="V9" i="17"/>
  <c r="V17" i="17"/>
  <c r="Q16" i="15"/>
  <c r="Q29" i="15"/>
  <c r="Q13" i="15"/>
  <c r="Q22" i="15"/>
  <c r="Q12" i="15"/>
  <c r="Q10" i="15"/>
  <c r="Q27" i="15"/>
  <c r="Q21" i="15"/>
  <c r="Q15" i="15"/>
  <c r="Q18" i="15"/>
  <c r="Q30" i="15"/>
  <c r="Q23" i="15"/>
  <c r="Q20" i="15"/>
  <c r="Q17" i="15"/>
  <c r="Q26" i="15"/>
  <c r="Q11" i="15"/>
  <c r="Q24" i="15"/>
  <c r="Q25" i="15"/>
  <c r="Q19" i="15"/>
  <c r="Q14" i="15"/>
  <c r="O10" i="17"/>
  <c r="O19" i="17"/>
  <c r="O15" i="17"/>
  <c r="O26" i="17"/>
  <c r="O14" i="17"/>
  <c r="O23" i="17"/>
  <c r="O12" i="17"/>
  <c r="O22" i="17"/>
  <c r="O16" i="17"/>
  <c r="O24" i="17"/>
  <c r="O11" i="17"/>
  <c r="O13" i="17"/>
  <c r="O29" i="17"/>
  <c r="O9" i="17"/>
  <c r="O17" i="17"/>
  <c r="O30" i="17"/>
  <c r="O20" i="17"/>
  <c r="O21" i="17"/>
  <c r="O18" i="17"/>
  <c r="O25" i="17"/>
  <c r="O27" i="17"/>
  <c r="W25" i="17"/>
  <c r="W13" i="17"/>
  <c r="W21" i="17"/>
  <c r="W30" i="17"/>
  <c r="W17" i="17"/>
  <c r="W22" i="17"/>
  <c r="W10" i="17"/>
  <c r="W19" i="17"/>
  <c r="W18" i="17"/>
  <c r="W27" i="17"/>
  <c r="W16" i="17"/>
  <c r="W15" i="17"/>
  <c r="W26" i="17"/>
  <c r="W9" i="17"/>
  <c r="W11" i="17"/>
  <c r="W24" i="17"/>
  <c r="W23" i="17"/>
  <c r="W14" i="17"/>
  <c r="W12" i="17"/>
  <c r="W20" i="17"/>
  <c r="W29" i="17"/>
  <c r="U14" i="15"/>
  <c r="U22" i="15"/>
  <c r="U10" i="15"/>
  <c r="U19" i="15"/>
  <c r="U29" i="15"/>
  <c r="U13" i="15"/>
  <c r="U16" i="15"/>
  <c r="U27" i="15"/>
  <c r="U21" i="15"/>
  <c r="U26" i="15"/>
  <c r="U15" i="15"/>
  <c r="U24" i="15"/>
  <c r="U18" i="15"/>
  <c r="U12" i="15"/>
  <c r="U30" i="15"/>
  <c r="U23" i="15"/>
  <c r="U17" i="15"/>
  <c r="U25" i="15"/>
  <c r="U11" i="15"/>
  <c r="U20" i="15"/>
  <c r="N34" i="15"/>
  <c r="L34" i="15"/>
  <c r="R11" i="15"/>
  <c r="R15" i="15"/>
  <c r="R19" i="15"/>
  <c r="R23" i="15"/>
  <c r="R12" i="15"/>
  <c r="R13" i="15"/>
  <c r="R18" i="15"/>
  <c r="R20" i="15"/>
  <c r="R21" i="15"/>
  <c r="R26" i="15"/>
  <c r="R27" i="15"/>
  <c r="R29" i="15"/>
  <c r="R30" i="15"/>
  <c r="R14" i="15"/>
  <c r="R16" i="15"/>
  <c r="R17" i="15"/>
  <c r="R24" i="15"/>
  <c r="R25" i="15"/>
  <c r="R10" i="15"/>
  <c r="R22" i="15"/>
  <c r="P21" i="17"/>
  <c r="P18" i="17"/>
  <c r="P19" i="17"/>
  <c r="P26" i="17"/>
  <c r="P27" i="17"/>
  <c r="P14" i="17"/>
  <c r="P15" i="17"/>
  <c r="P30" i="17"/>
  <c r="P25" i="17"/>
  <c r="P9" i="17"/>
  <c r="P10" i="17"/>
  <c r="P11" i="17"/>
  <c r="P13" i="17"/>
  <c r="P12" i="17"/>
  <c r="P22" i="17"/>
  <c r="P29" i="17"/>
  <c r="P23" i="17"/>
  <c r="P16" i="17"/>
  <c r="P17" i="17"/>
  <c r="P24" i="17"/>
  <c r="P20" i="17"/>
  <c r="S23" i="15"/>
  <c r="S26" i="15"/>
  <c r="S20" i="15"/>
  <c r="S30" i="15"/>
  <c r="S14" i="15"/>
  <c r="S19" i="15"/>
  <c r="S17" i="15"/>
  <c r="S11" i="15"/>
  <c r="S29" i="15"/>
  <c r="S22" i="15"/>
  <c r="S16" i="15"/>
  <c r="S25" i="15"/>
  <c r="S10" i="15"/>
  <c r="S13" i="15"/>
  <c r="S15" i="15"/>
  <c r="S12" i="15"/>
  <c r="S21" i="15"/>
  <c r="S18" i="15"/>
  <c r="S24" i="15"/>
  <c r="S27" i="15"/>
  <c r="Q16" i="17"/>
  <c r="Q12" i="17"/>
  <c r="Q20" i="17"/>
  <c r="Q30" i="17"/>
  <c r="Q24" i="17"/>
  <c r="Q17" i="17"/>
  <c r="Q26" i="17"/>
  <c r="Q29" i="17"/>
  <c r="Q25" i="17"/>
  <c r="Q13" i="17"/>
  <c r="Q22" i="17"/>
  <c r="Q11" i="17"/>
  <c r="Q10" i="17"/>
  <c r="Q9" i="17"/>
  <c r="Q18" i="17"/>
  <c r="Q23" i="17"/>
  <c r="Q14" i="17"/>
  <c r="Q19" i="17"/>
  <c r="Q27" i="17"/>
  <c r="Q15" i="17"/>
  <c r="Q21" i="17"/>
  <c r="T10" i="15"/>
  <c r="T18" i="15"/>
  <c r="T22" i="15"/>
  <c r="T17" i="15"/>
  <c r="T19" i="15"/>
  <c r="T20" i="15"/>
  <c r="T14" i="15"/>
  <c r="T25" i="15"/>
  <c r="T27" i="15"/>
  <c r="T29" i="15"/>
  <c r="T13" i="15"/>
  <c r="T15" i="15"/>
  <c r="T16" i="15"/>
  <c r="T21" i="15"/>
  <c r="T11" i="15"/>
  <c r="T12" i="15"/>
  <c r="T30" i="15"/>
  <c r="T23" i="15"/>
  <c r="T24" i="15"/>
  <c r="T26" i="15"/>
  <c r="R16" i="17"/>
  <c r="R17" i="17"/>
  <c r="R18" i="17"/>
  <c r="R29" i="17"/>
  <c r="R20" i="17"/>
  <c r="R24" i="17"/>
  <c r="R13" i="17"/>
  <c r="R14" i="17"/>
  <c r="R12" i="17"/>
  <c r="R21" i="17"/>
  <c r="R22" i="17"/>
  <c r="R30" i="17"/>
  <c r="R26" i="17"/>
  <c r="R19" i="17"/>
  <c r="R9" i="17"/>
  <c r="R10" i="17"/>
  <c r="R27" i="17"/>
  <c r="R15" i="17"/>
  <c r="R23" i="17"/>
  <c r="R25" i="17"/>
  <c r="R11" i="17"/>
  <c r="I26" i="27"/>
  <c r="I42" i="28"/>
  <c r="N64" i="28"/>
  <c r="I13" i="27"/>
  <c r="I15" i="27"/>
  <c r="I12" i="27"/>
  <c r="I33" i="27"/>
  <c r="I27" i="27"/>
  <c r="I14" i="27"/>
  <c r="I11" i="27"/>
  <c r="I17" i="27"/>
  <c r="I19" i="27"/>
  <c r="I23" i="27"/>
  <c r="D27" i="25"/>
  <c r="E27" i="25" s="1"/>
  <c r="F27" i="25" s="1"/>
  <c r="G27" i="25" s="1"/>
  <c r="H27" i="25" s="1"/>
  <c r="I27" i="25" s="1"/>
  <c r="J27" i="25" s="1"/>
  <c r="K27" i="25" s="1"/>
  <c r="L27" i="25" s="1"/>
  <c r="M27" i="25" s="1"/>
  <c r="D20" i="25"/>
  <c r="E20" i="25" s="1"/>
  <c r="F20" i="25" s="1"/>
  <c r="G20" i="25" s="1"/>
  <c r="H20" i="25" s="1"/>
  <c r="I20" i="25" s="1"/>
  <c r="J20" i="25" s="1"/>
  <c r="K20" i="25" s="1"/>
  <c r="L20" i="25" s="1"/>
  <c r="M20" i="25" s="1"/>
  <c r="D13" i="25"/>
  <c r="E13" i="25" s="1"/>
  <c r="F13" i="25" s="1"/>
  <c r="G13" i="25" s="1"/>
  <c r="H13" i="25" s="1"/>
  <c r="I13" i="25" s="1"/>
  <c r="J13" i="25" s="1"/>
  <c r="K13" i="25" s="1"/>
  <c r="L13" i="25" s="1"/>
  <c r="M13" i="25" s="1"/>
  <c r="I31" i="15" l="1"/>
  <c r="V31" i="15" s="1"/>
  <c r="H32" i="23"/>
  <c r="I32" i="23"/>
  <c r="G32" i="23"/>
  <c r="K32" i="23"/>
  <c r="N32" i="23"/>
  <c r="F32" i="23"/>
  <c r="M32" i="23"/>
  <c r="E32" i="23"/>
  <c r="L32" i="23"/>
  <c r="J32" i="23"/>
  <c r="I31" i="7"/>
  <c r="I32" i="7" s="1"/>
  <c r="N32" i="11"/>
  <c r="F32" i="11"/>
  <c r="G32" i="11"/>
  <c r="M32" i="11"/>
  <c r="E32" i="11"/>
  <c r="L32" i="11"/>
  <c r="K32" i="11"/>
  <c r="J32" i="11"/>
  <c r="I32" i="11"/>
  <c r="H32" i="11"/>
  <c r="L31" i="17"/>
  <c r="N31" i="17"/>
  <c r="U31" i="17"/>
  <c r="Q31" i="17"/>
  <c r="O31" i="17"/>
  <c r="P31" i="17"/>
  <c r="K36" i="27"/>
  <c r="S31" i="15"/>
  <c r="W31" i="15"/>
  <c r="S31" i="17"/>
  <c r="R31" i="17"/>
  <c r="V31" i="17"/>
  <c r="L36" i="27"/>
  <c r="T31" i="17"/>
  <c r="W31" i="17"/>
  <c r="R31" i="15"/>
  <c r="O31" i="15"/>
  <c r="J36" i="27"/>
  <c r="N8" i="15"/>
  <c r="L8" i="15" s="1"/>
  <c r="I8" i="15" s="1"/>
  <c r="R28" i="15"/>
  <c r="W28" i="17"/>
  <c r="V28" i="17"/>
  <c r="R28" i="17"/>
  <c r="L10" i="15"/>
  <c r="L13" i="15"/>
  <c r="L17" i="15"/>
  <c r="L18" i="15"/>
  <c r="L21" i="15"/>
  <c r="L16" i="15"/>
  <c r="L25" i="15"/>
  <c r="L26" i="15"/>
  <c r="L30" i="15"/>
  <c r="L24" i="15"/>
  <c r="L12" i="15"/>
  <c r="L20" i="15"/>
  <c r="L11" i="15"/>
  <c r="L29" i="15"/>
  <c r="L14" i="15"/>
  <c r="L23" i="15"/>
  <c r="L27" i="15"/>
  <c r="L22" i="15"/>
  <c r="L15" i="15"/>
  <c r="L19" i="15"/>
  <c r="U28" i="17"/>
  <c r="O28" i="15"/>
  <c r="V28" i="15"/>
  <c r="V32" i="15" s="1"/>
  <c r="T28" i="15"/>
  <c r="P28" i="17"/>
  <c r="P32" i="17" s="1"/>
  <c r="N24" i="15"/>
  <c r="N13" i="15"/>
  <c r="N26" i="15"/>
  <c r="N27" i="15"/>
  <c r="N12" i="15"/>
  <c r="N17" i="15"/>
  <c r="N14" i="15"/>
  <c r="N15" i="15"/>
  <c r="N21" i="15"/>
  <c r="N20" i="15"/>
  <c r="N25" i="15"/>
  <c r="N22" i="15"/>
  <c r="N23" i="15"/>
  <c r="N30" i="15"/>
  <c r="N10" i="15"/>
  <c r="N11" i="15"/>
  <c r="N29" i="15"/>
  <c r="N18" i="15"/>
  <c r="N19" i="15"/>
  <c r="N16" i="15"/>
  <c r="G22" i="27"/>
  <c r="I44" i="28"/>
  <c r="U28" i="15"/>
  <c r="T28" i="17"/>
  <c r="S28" i="17"/>
  <c r="Q28" i="17"/>
  <c r="Q32" i="17" s="1"/>
  <c r="O28" i="17"/>
  <c r="L16" i="17"/>
  <c r="L21" i="17"/>
  <c r="L11" i="17"/>
  <c r="L10" i="17"/>
  <c r="L27" i="17"/>
  <c r="L20" i="17"/>
  <c r="L9" i="17"/>
  <c r="L18" i="17"/>
  <c r="L29" i="17"/>
  <c r="L17" i="17"/>
  <c r="L26" i="17"/>
  <c r="L13" i="17"/>
  <c r="L23" i="17"/>
  <c r="L19" i="17"/>
  <c r="L12" i="17"/>
  <c r="L30" i="17"/>
  <c r="L14" i="17"/>
  <c r="L25" i="17"/>
  <c r="L22" i="17"/>
  <c r="L24" i="17"/>
  <c r="L15" i="17"/>
  <c r="W28" i="15"/>
  <c r="S28" i="15"/>
  <c r="Q28" i="15"/>
  <c r="N26" i="17"/>
  <c r="N11" i="17"/>
  <c r="N18" i="17"/>
  <c r="N12" i="17"/>
  <c r="N27" i="17"/>
  <c r="N29" i="17"/>
  <c r="N15" i="17"/>
  <c r="N16" i="17"/>
  <c r="N23" i="17"/>
  <c r="N14" i="17"/>
  <c r="N24" i="17"/>
  <c r="N10" i="17"/>
  <c r="N25" i="17"/>
  <c r="N22" i="17"/>
  <c r="N13" i="17"/>
  <c r="N17" i="17"/>
  <c r="N21" i="17"/>
  <c r="N9" i="17"/>
  <c r="N19" i="17"/>
  <c r="N20" i="17"/>
  <c r="N30" i="17"/>
  <c r="P28" i="15"/>
  <c r="B65" i="24"/>
  <c r="B36" i="24"/>
  <c r="B6" i="24"/>
  <c r="E5" i="24"/>
  <c r="F5" i="24" s="1"/>
  <c r="G5" i="24" s="1"/>
  <c r="H5" i="24" s="1"/>
  <c r="I5" i="24" s="1"/>
  <c r="J5" i="24" s="1"/>
  <c r="K5" i="24" s="1"/>
  <c r="L5" i="24" s="1"/>
  <c r="M5" i="24" s="1"/>
  <c r="N5" i="24" s="1"/>
  <c r="B65" i="23"/>
  <c r="B36" i="23"/>
  <c r="B6" i="23"/>
  <c r="E5" i="23"/>
  <c r="F5" i="23" s="1"/>
  <c r="G5" i="23" s="1"/>
  <c r="H5" i="23" s="1"/>
  <c r="I5" i="23" s="1"/>
  <c r="J5" i="23" s="1"/>
  <c r="K5" i="23" s="1"/>
  <c r="L5" i="23" s="1"/>
  <c r="M5" i="23" s="1"/>
  <c r="N5" i="23" s="1"/>
  <c r="G8" i="15"/>
  <c r="F8" i="15"/>
  <c r="G9" i="17"/>
  <c r="F9" i="17"/>
  <c r="K7" i="19"/>
  <c r="G30" i="17"/>
  <c r="F30" i="17"/>
  <c r="G29" i="17"/>
  <c r="G32" i="17" s="1"/>
  <c r="F29" i="17"/>
  <c r="G27" i="17"/>
  <c r="F27" i="17"/>
  <c r="G26" i="17"/>
  <c r="F26" i="17"/>
  <c r="G25" i="17"/>
  <c r="F25" i="17"/>
  <c r="G24" i="17"/>
  <c r="F24" i="17"/>
  <c r="G23" i="17"/>
  <c r="F23" i="17"/>
  <c r="G22" i="17"/>
  <c r="F22" i="17"/>
  <c r="G21" i="17"/>
  <c r="F21" i="17"/>
  <c r="G20" i="17"/>
  <c r="F20" i="17"/>
  <c r="G17" i="17"/>
  <c r="F17" i="17"/>
  <c r="G15" i="17"/>
  <c r="F15" i="17"/>
  <c r="G14" i="17"/>
  <c r="F14" i="17"/>
  <c r="G13" i="17"/>
  <c r="F13" i="17"/>
  <c r="G12" i="17"/>
  <c r="F12" i="17"/>
  <c r="G11" i="17"/>
  <c r="F11" i="17"/>
  <c r="G10" i="17"/>
  <c r="F10" i="17"/>
  <c r="G30" i="15"/>
  <c r="F30" i="15"/>
  <c r="G29" i="15"/>
  <c r="F29" i="15"/>
  <c r="G27" i="15"/>
  <c r="F27" i="15"/>
  <c r="G26" i="15"/>
  <c r="F26" i="15"/>
  <c r="G25" i="15"/>
  <c r="F25" i="15"/>
  <c r="G24" i="15"/>
  <c r="F24" i="15"/>
  <c r="G23" i="15"/>
  <c r="F23" i="15"/>
  <c r="G22" i="15"/>
  <c r="F22" i="15"/>
  <c r="G21" i="15"/>
  <c r="F21" i="15"/>
  <c r="G20" i="15"/>
  <c r="F20" i="15"/>
  <c r="G17" i="15"/>
  <c r="F17" i="15"/>
  <c r="G15" i="15"/>
  <c r="F15" i="15"/>
  <c r="G14" i="15"/>
  <c r="F14" i="15"/>
  <c r="G13" i="15"/>
  <c r="F13" i="15"/>
  <c r="G12" i="15"/>
  <c r="F12" i="15"/>
  <c r="G11" i="15"/>
  <c r="F11" i="15"/>
  <c r="G10" i="15"/>
  <c r="F10" i="15"/>
  <c r="B36" i="11"/>
  <c r="B65" i="11"/>
  <c r="B6" i="11"/>
  <c r="B22" i="25"/>
  <c r="B29" i="25" s="1"/>
  <c r="B23" i="25"/>
  <c r="B30" i="25" s="1"/>
  <c r="B21" i="25"/>
  <c r="B28" i="25" s="1"/>
  <c r="D4" i="25"/>
  <c r="E4" i="25" s="1"/>
  <c r="F4" i="25" s="1"/>
  <c r="G4" i="25" s="1"/>
  <c r="H4" i="25" s="1"/>
  <c r="I4" i="25" s="1"/>
  <c r="J4" i="25" s="1"/>
  <c r="K4" i="25" s="1"/>
  <c r="L4" i="25" s="1"/>
  <c r="M4" i="25" s="1"/>
  <c r="Q31" i="15" l="1"/>
  <c r="P31" i="15"/>
  <c r="P32" i="15" s="1"/>
  <c r="N31" i="15"/>
  <c r="T31" i="15"/>
  <c r="L31" i="15"/>
  <c r="U31" i="15"/>
  <c r="U32" i="15" s="1"/>
  <c r="O32" i="17"/>
  <c r="Q32" i="15"/>
  <c r="S32" i="17"/>
  <c r="U32" i="17"/>
  <c r="R32" i="17"/>
  <c r="V32" i="17"/>
  <c r="W32" i="17"/>
  <c r="T32" i="15"/>
  <c r="O32" i="15"/>
  <c r="W32" i="15"/>
  <c r="R32" i="15"/>
  <c r="S32" i="15"/>
  <c r="T32" i="17"/>
  <c r="F32" i="17"/>
  <c r="I28" i="15"/>
  <c r="I32" i="15" s="1"/>
  <c r="I7" i="19"/>
  <c r="N28" i="15"/>
  <c r="N32" i="15" s="1"/>
  <c r="N28" i="17"/>
  <c r="N32" i="17" s="1"/>
  <c r="E33" i="23"/>
  <c r="H30" i="15"/>
  <c r="K8" i="19"/>
  <c r="E33" i="11"/>
  <c r="E33" i="24"/>
  <c r="H22" i="17"/>
  <c r="H14" i="17"/>
  <c r="H14" i="15"/>
  <c r="H30" i="17"/>
  <c r="H22" i="15"/>
  <c r="H13" i="17"/>
  <c r="H20" i="15"/>
  <c r="H11" i="17"/>
  <c r="H15" i="17"/>
  <c r="H11" i="15"/>
  <c r="H13" i="15"/>
  <c r="H21" i="17"/>
  <c r="H23" i="15"/>
  <c r="H23" i="17"/>
  <c r="H24" i="17"/>
  <c r="H26" i="17"/>
  <c r="H12" i="15"/>
  <c r="H17" i="17"/>
  <c r="H8" i="15"/>
  <c r="H27" i="15"/>
  <c r="H25" i="17"/>
  <c r="H27" i="17"/>
  <c r="H21" i="15"/>
  <c r="H10" i="17"/>
  <c r="H15" i="15"/>
  <c r="H12" i="17"/>
  <c r="H20" i="17"/>
  <c r="H9" i="17"/>
  <c r="H17" i="15"/>
  <c r="H29" i="15"/>
  <c r="H10" i="15"/>
  <c r="H24" i="15"/>
  <c r="H25" i="15"/>
  <c r="H26" i="15"/>
  <c r="H29" i="17"/>
  <c r="H32" i="17" s="1"/>
  <c r="H5" i="21" l="1"/>
  <c r="L28" i="15"/>
  <c r="L32" i="15" s="1"/>
  <c r="L28" i="17"/>
  <c r="L32" i="17" s="1"/>
  <c r="I5" i="21"/>
  <c r="G33" i="24" l="1"/>
  <c r="G33" i="11"/>
  <c r="G33" i="23"/>
  <c r="J33" i="24"/>
  <c r="J33" i="23"/>
  <c r="J33" i="11"/>
  <c r="F33" i="23"/>
  <c r="F33" i="11"/>
  <c r="F33" i="24"/>
  <c r="K33" i="24" l="1"/>
  <c r="K33" i="23"/>
  <c r="K33" i="11"/>
  <c r="L33" i="11"/>
  <c r="L33" i="23"/>
  <c r="L33" i="24"/>
  <c r="I33" i="23"/>
  <c r="I33" i="11"/>
  <c r="I33" i="24"/>
  <c r="H33" i="24"/>
  <c r="H33" i="23"/>
  <c r="H33" i="11"/>
  <c r="O34" i="8"/>
  <c r="O22" i="10" s="1"/>
  <c r="G10" i="7"/>
  <c r="F10" i="7"/>
  <c r="M33" i="11" l="1"/>
  <c r="M33" i="24"/>
  <c r="M33" i="23"/>
  <c r="N33" i="11"/>
  <c r="N33" i="23"/>
  <c r="N33" i="24"/>
  <c r="H10" i="7"/>
  <c r="G9" i="20"/>
  <c r="F9" i="20"/>
  <c r="D17" i="6"/>
  <c r="H9" i="19"/>
  <c r="H9" i="20" s="1"/>
  <c r="N5" i="15" l="1"/>
  <c r="N5" i="17"/>
  <c r="N5" i="7"/>
  <c r="G30" i="7"/>
  <c r="F30" i="7"/>
  <c r="G29" i="7"/>
  <c r="F29" i="7"/>
  <c r="G27" i="7"/>
  <c r="F27" i="7"/>
  <c r="G26" i="7"/>
  <c r="F26" i="7"/>
  <c r="G25" i="7"/>
  <c r="F25" i="7"/>
  <c r="G24" i="7"/>
  <c r="F24" i="7"/>
  <c r="G23" i="7"/>
  <c r="F23" i="7"/>
  <c r="G22" i="7"/>
  <c r="F22" i="7"/>
  <c r="G21" i="7"/>
  <c r="F21" i="7"/>
  <c r="G20" i="7"/>
  <c r="F20" i="7"/>
  <c r="G17" i="7"/>
  <c r="F17" i="7"/>
  <c r="G15" i="7"/>
  <c r="F15" i="7"/>
  <c r="G14" i="7"/>
  <c r="F14" i="7"/>
  <c r="G13" i="7"/>
  <c r="F13" i="7"/>
  <c r="G12" i="7"/>
  <c r="F12" i="7"/>
  <c r="G11" i="7"/>
  <c r="F11" i="7"/>
  <c r="G7" i="7"/>
  <c r="F7" i="7"/>
  <c r="H29" i="19"/>
  <c r="H28" i="19"/>
  <c r="H8" i="19"/>
  <c r="H7" i="19"/>
  <c r="H26" i="19"/>
  <c r="H25" i="19"/>
  <c r="H24" i="19"/>
  <c r="H23" i="19"/>
  <c r="H22" i="19"/>
  <c r="H21" i="19"/>
  <c r="H20" i="19"/>
  <c r="H19" i="19"/>
  <c r="G18" i="19"/>
  <c r="F18" i="19"/>
  <c r="H16" i="19"/>
  <c r="H14" i="19"/>
  <c r="H13" i="19"/>
  <c r="H12" i="19"/>
  <c r="H11" i="19"/>
  <c r="H10" i="19"/>
  <c r="H6" i="19"/>
  <c r="N26" i="8"/>
  <c r="M26" i="8"/>
  <c r="L26" i="8"/>
  <c r="K26" i="8"/>
  <c r="J26" i="8"/>
  <c r="I26" i="8"/>
  <c r="H26" i="8"/>
  <c r="G26" i="8"/>
  <c r="F26" i="8"/>
  <c r="N25" i="8"/>
  <c r="M25" i="8"/>
  <c r="L25" i="8"/>
  <c r="K25" i="8"/>
  <c r="J25" i="8"/>
  <c r="I25" i="8"/>
  <c r="H25" i="8"/>
  <c r="G25" i="8"/>
  <c r="F25" i="8"/>
  <c r="N24" i="8"/>
  <c r="M24" i="8"/>
  <c r="L24" i="8"/>
  <c r="K24" i="8"/>
  <c r="J24" i="8"/>
  <c r="I24" i="8"/>
  <c r="H24" i="8"/>
  <c r="G24" i="8"/>
  <c r="F24" i="8"/>
  <c r="F17" i="8"/>
  <c r="F17" i="19" l="1"/>
  <c r="F18" i="7" s="1"/>
  <c r="F16" i="7"/>
  <c r="I22" i="27"/>
  <c r="I20" i="27"/>
  <c r="G17" i="19"/>
  <c r="G16" i="17"/>
  <c r="G16" i="15"/>
  <c r="H15" i="19"/>
  <c r="H18" i="19"/>
  <c r="F19" i="17"/>
  <c r="F19" i="15"/>
  <c r="F19" i="7"/>
  <c r="G19" i="17"/>
  <c r="G19" i="15"/>
  <c r="G19" i="7"/>
  <c r="F16" i="15"/>
  <c r="F16" i="17"/>
  <c r="G16" i="7"/>
  <c r="H13" i="7"/>
  <c r="H17" i="7"/>
  <c r="H30" i="7"/>
  <c r="H12" i="7"/>
  <c r="H26" i="7"/>
  <c r="H29" i="7"/>
  <c r="H11" i="7"/>
  <c r="H15" i="7"/>
  <c r="H23" i="7"/>
  <c r="H27" i="7"/>
  <c r="H20" i="7"/>
  <c r="H24" i="7"/>
  <c r="H22" i="7"/>
  <c r="H14" i="7"/>
  <c r="H21" i="7"/>
  <c r="H25" i="7"/>
  <c r="F28" i="7" l="1"/>
  <c r="F32" i="7" s="1"/>
  <c r="F28" i="15"/>
  <c r="F32" i="15" s="1"/>
  <c r="F18" i="17"/>
  <c r="F18" i="15"/>
  <c r="H19" i="7"/>
  <c r="H19" i="15"/>
  <c r="H16" i="15"/>
  <c r="H16" i="17"/>
  <c r="H19" i="17"/>
  <c r="H16" i="7"/>
  <c r="H17" i="19"/>
  <c r="G18" i="17"/>
  <c r="G18" i="15"/>
  <c r="G28" i="15" s="1"/>
  <c r="G32" i="15" s="1"/>
  <c r="G18" i="7"/>
  <c r="G28" i="7" s="1"/>
  <c r="G32" i="7" s="1"/>
  <c r="G23" i="20"/>
  <c r="F21" i="20"/>
  <c r="G12" i="20"/>
  <c r="F7" i="20"/>
  <c r="G29" i="20"/>
  <c r="F28" i="20"/>
  <c r="F25" i="20"/>
  <c r="G24" i="20"/>
  <c r="F23" i="20"/>
  <c r="G20" i="20"/>
  <c r="F19" i="20"/>
  <c r="G16" i="20"/>
  <c r="F12" i="20"/>
  <c r="G8" i="20"/>
  <c r="G7" i="20"/>
  <c r="F6" i="20"/>
  <c r="H18" i="17" l="1"/>
  <c r="H18" i="7"/>
  <c r="H18" i="15"/>
  <c r="H28" i="15" s="1"/>
  <c r="H32" i="15" s="1"/>
  <c r="F11" i="20"/>
  <c r="G19" i="20"/>
  <c r="G28" i="20"/>
  <c r="G11" i="20"/>
  <c r="F10" i="20"/>
  <c r="G14" i="20"/>
  <c r="G22" i="20"/>
  <c r="G26" i="20"/>
  <c r="F14" i="20"/>
  <c r="G6" i="20"/>
  <c r="G10" i="20"/>
  <c r="F13" i="20"/>
  <c r="H14" i="20"/>
  <c r="F16" i="20"/>
  <c r="F20" i="20"/>
  <c r="G21" i="20"/>
  <c r="H22" i="20"/>
  <c r="F24" i="20"/>
  <c r="G25" i="20"/>
  <c r="F29" i="20"/>
  <c r="H8" i="20"/>
  <c r="F22" i="20"/>
  <c r="F26" i="20"/>
  <c r="G13" i="20"/>
  <c r="H21" i="20"/>
  <c r="F8" i="20"/>
  <c r="K8" i="20"/>
  <c r="I8" i="20" l="1"/>
  <c r="H7" i="20"/>
  <c r="I7" i="20" s="1"/>
  <c r="G15" i="20"/>
  <c r="F15" i="20"/>
  <c r="H28" i="20"/>
  <c r="H26" i="20"/>
  <c r="H23" i="20"/>
  <c r="H19" i="20"/>
  <c r="H16" i="20"/>
  <c r="H13" i="20"/>
  <c r="H12" i="20"/>
  <c r="H11" i="20"/>
  <c r="H10" i="20"/>
  <c r="H7" i="7"/>
  <c r="H28" i="7" s="1"/>
  <c r="H32" i="7" s="1"/>
  <c r="H6" i="20" l="1"/>
  <c r="I6" i="20" s="1"/>
  <c r="G17" i="20"/>
  <c r="H24" i="20"/>
  <c r="G18" i="20"/>
  <c r="H25" i="20"/>
  <c r="H29" i="20"/>
  <c r="H20" i="20"/>
  <c r="K7" i="20"/>
  <c r="D8" i="6"/>
  <c r="D7" i="6"/>
  <c r="D6" i="6"/>
  <c r="M26" i="6"/>
  <c r="L26" i="6"/>
  <c r="K26" i="6"/>
  <c r="J26" i="6"/>
  <c r="I26" i="6"/>
  <c r="H26" i="6"/>
  <c r="G26" i="6"/>
  <c r="F26" i="6"/>
  <c r="E26" i="6"/>
  <c r="D26" i="6"/>
  <c r="M24" i="6"/>
  <c r="L24" i="6"/>
  <c r="K24" i="6"/>
  <c r="J24" i="6"/>
  <c r="I24" i="6"/>
  <c r="H24" i="6"/>
  <c r="G24" i="6"/>
  <c r="F24" i="6"/>
  <c r="E24" i="6"/>
  <c r="D24" i="6"/>
  <c r="M20" i="6"/>
  <c r="L20" i="6"/>
  <c r="V34" i="7" s="1"/>
  <c r="V31" i="7" s="1"/>
  <c r="K20" i="6"/>
  <c r="U34" i="7" s="1"/>
  <c r="U31" i="7" s="1"/>
  <c r="J20" i="6"/>
  <c r="T34" i="7" s="1"/>
  <c r="T31" i="7" s="1"/>
  <c r="I20" i="6"/>
  <c r="S34" i="7" s="1"/>
  <c r="S31" i="7" s="1"/>
  <c r="H20" i="6"/>
  <c r="R34" i="7" s="1"/>
  <c r="R31" i="7" s="1"/>
  <c r="G20" i="6"/>
  <c r="Q34" i="7" s="1"/>
  <c r="Q31" i="7" s="1"/>
  <c r="F20" i="6"/>
  <c r="P34" i="7" s="1"/>
  <c r="P31" i="7" s="1"/>
  <c r="E20" i="6"/>
  <c r="O34" i="7" s="1"/>
  <c r="O31" i="7" s="1"/>
  <c r="D20" i="6"/>
  <c r="M18" i="6"/>
  <c r="L18" i="6"/>
  <c r="K18" i="6"/>
  <c r="J18" i="6"/>
  <c r="I18" i="6"/>
  <c r="H18" i="6"/>
  <c r="G18" i="6"/>
  <c r="F18" i="6"/>
  <c r="E18" i="6"/>
  <c r="D18" i="6"/>
  <c r="W34" i="7" l="1"/>
  <c r="W23" i="7" s="1"/>
  <c r="Q19" i="7"/>
  <c r="Q16" i="7"/>
  <c r="Q17" i="7"/>
  <c r="Q11" i="7"/>
  <c r="Q26" i="7"/>
  <c r="Q27" i="7"/>
  <c r="Q24" i="7"/>
  <c r="Q25" i="7"/>
  <c r="Q10" i="7"/>
  <c r="Q15" i="7"/>
  <c r="Q18" i="7"/>
  <c r="Q23" i="7"/>
  <c r="Q13" i="7"/>
  <c r="Q14" i="7"/>
  <c r="Q12" i="7"/>
  <c r="Q21" i="7"/>
  <c r="Q22" i="7"/>
  <c r="Q29" i="7"/>
  <c r="Q7" i="7"/>
  <c r="Q20" i="7"/>
  <c r="Q30" i="7"/>
  <c r="P30" i="7"/>
  <c r="P7" i="7"/>
  <c r="P10" i="7"/>
  <c r="P12" i="7"/>
  <c r="P17" i="7"/>
  <c r="P18" i="7"/>
  <c r="P25" i="7"/>
  <c r="P16" i="7"/>
  <c r="P11" i="7"/>
  <c r="P29" i="7"/>
  <c r="P24" i="7"/>
  <c r="P19" i="7"/>
  <c r="P14" i="7"/>
  <c r="P15" i="7"/>
  <c r="P20" i="7"/>
  <c r="P21" i="7"/>
  <c r="P13" i="7"/>
  <c r="P26" i="7"/>
  <c r="P23" i="7"/>
  <c r="P22" i="7"/>
  <c r="P27" i="7"/>
  <c r="R25" i="7"/>
  <c r="R23" i="7"/>
  <c r="R10" i="7"/>
  <c r="R24" i="7"/>
  <c r="R14" i="7"/>
  <c r="R26" i="7"/>
  <c r="R22" i="7"/>
  <c r="R12" i="7"/>
  <c r="R13" i="7"/>
  <c r="R18" i="7"/>
  <c r="R11" i="7"/>
  <c r="R20" i="7"/>
  <c r="R21" i="7"/>
  <c r="R19" i="7"/>
  <c r="R29" i="7"/>
  <c r="R30" i="7"/>
  <c r="R17" i="7"/>
  <c r="R15" i="7"/>
  <c r="R16" i="7"/>
  <c r="R27" i="7"/>
  <c r="R7" i="7"/>
  <c r="S17" i="7"/>
  <c r="S13" i="7"/>
  <c r="S21" i="7"/>
  <c r="S16" i="7"/>
  <c r="S11" i="7"/>
  <c r="S12" i="7"/>
  <c r="S30" i="7"/>
  <c r="S24" i="7"/>
  <c r="S10" i="7"/>
  <c r="S19" i="7"/>
  <c r="S20" i="7"/>
  <c r="S18" i="7"/>
  <c r="S27" i="7"/>
  <c r="S29" i="7"/>
  <c r="S26" i="7"/>
  <c r="S25" i="7"/>
  <c r="S7" i="7"/>
  <c r="S22" i="7"/>
  <c r="S23" i="7"/>
  <c r="S14" i="7"/>
  <c r="S15" i="7"/>
  <c r="T20" i="7"/>
  <c r="T10" i="7"/>
  <c r="T11" i="7"/>
  <c r="T29" i="7"/>
  <c r="T7" i="7"/>
  <c r="T18" i="7"/>
  <c r="T19" i="7"/>
  <c r="T17" i="7"/>
  <c r="T26" i="7"/>
  <c r="T27" i="7"/>
  <c r="T15" i="7"/>
  <c r="T25" i="7"/>
  <c r="T16" i="7"/>
  <c r="T23" i="7"/>
  <c r="T13" i="7"/>
  <c r="T14" i="7"/>
  <c r="T12" i="7"/>
  <c r="T30" i="7"/>
  <c r="T22" i="7"/>
  <c r="T21" i="7"/>
  <c r="T24" i="7"/>
  <c r="U7" i="7"/>
  <c r="U10" i="7"/>
  <c r="U27" i="7"/>
  <c r="U17" i="7"/>
  <c r="U18" i="7"/>
  <c r="U16" i="7"/>
  <c r="U25" i="7"/>
  <c r="U26" i="7"/>
  <c r="U24" i="7"/>
  <c r="U12" i="7"/>
  <c r="U13" i="7"/>
  <c r="U14" i="7"/>
  <c r="U20" i="7"/>
  <c r="U21" i="7"/>
  <c r="U15" i="7"/>
  <c r="U19" i="7"/>
  <c r="U29" i="7"/>
  <c r="U30" i="7"/>
  <c r="U22" i="7"/>
  <c r="U23" i="7"/>
  <c r="U11" i="7"/>
  <c r="N34" i="7"/>
  <c r="N31" i="7" s="1"/>
  <c r="L34" i="7"/>
  <c r="L31" i="7" s="1"/>
  <c r="V13" i="7"/>
  <c r="V16" i="7"/>
  <c r="V17" i="7"/>
  <c r="V21" i="7"/>
  <c r="V15" i="7"/>
  <c r="V24" i="7"/>
  <c r="V25" i="7"/>
  <c r="V30" i="7"/>
  <c r="V22" i="7"/>
  <c r="V23" i="7"/>
  <c r="V14" i="7"/>
  <c r="V11" i="7"/>
  <c r="V12" i="7"/>
  <c r="V19" i="7"/>
  <c r="V20" i="7"/>
  <c r="V10" i="7"/>
  <c r="V27" i="7"/>
  <c r="V29" i="7"/>
  <c r="V7" i="7"/>
  <c r="V26" i="7"/>
  <c r="V18" i="7"/>
  <c r="O21" i="7"/>
  <c r="O30" i="7"/>
  <c r="O22" i="7"/>
  <c r="O10" i="7"/>
  <c r="O11" i="7"/>
  <c r="O18" i="7"/>
  <c r="O7" i="7"/>
  <c r="O26" i="7"/>
  <c r="O27" i="7"/>
  <c r="O13" i="7"/>
  <c r="O17" i="7"/>
  <c r="O25" i="7"/>
  <c r="O12" i="7"/>
  <c r="O14" i="7"/>
  <c r="O23" i="7"/>
  <c r="O24" i="7"/>
  <c r="O29" i="7"/>
  <c r="O16" i="7"/>
  <c r="O20" i="7"/>
  <c r="O15" i="7"/>
  <c r="O19" i="7"/>
  <c r="H15" i="20"/>
  <c r="W25" i="7" l="1"/>
  <c r="W22" i="7"/>
  <c r="W12" i="7"/>
  <c r="W11" i="7"/>
  <c r="W21" i="7"/>
  <c r="W19" i="7"/>
  <c r="W13" i="7"/>
  <c r="W30" i="7"/>
  <c r="W17" i="7"/>
  <c r="W7" i="7"/>
  <c r="W16" i="7"/>
  <c r="W27" i="7"/>
  <c r="W18" i="7"/>
  <c r="W20" i="7"/>
  <c r="W15" i="7"/>
  <c r="W26" i="7"/>
  <c r="W10" i="7"/>
  <c r="W14" i="7"/>
  <c r="W31" i="7"/>
  <c r="W29" i="7"/>
  <c r="W24" i="7"/>
  <c r="S28" i="7"/>
  <c r="S32" i="7" s="1"/>
  <c r="N19" i="7"/>
  <c r="N27" i="7"/>
  <c r="N14" i="7"/>
  <c r="N22" i="7"/>
  <c r="N10" i="7"/>
  <c r="N17" i="7"/>
  <c r="N13" i="7"/>
  <c r="N25" i="7"/>
  <c r="N12" i="7"/>
  <c r="N21" i="7"/>
  <c r="N16" i="7"/>
  <c r="N11" i="7"/>
  <c r="N29" i="7"/>
  <c r="N26" i="7"/>
  <c r="N23" i="7"/>
  <c r="N18" i="7"/>
  <c r="N30" i="7"/>
  <c r="N7" i="7"/>
  <c r="N20" i="7"/>
  <c r="N24" i="7"/>
  <c r="N15" i="7"/>
  <c r="R28" i="7"/>
  <c r="R32" i="7" s="1"/>
  <c r="P28" i="7"/>
  <c r="P32" i="7" s="1"/>
  <c r="L27" i="7"/>
  <c r="L14" i="7"/>
  <c r="L10" i="7"/>
  <c r="L22" i="7"/>
  <c r="L7" i="7"/>
  <c r="L18" i="7"/>
  <c r="L23" i="7"/>
  <c r="L17" i="7"/>
  <c r="L26" i="7"/>
  <c r="L12" i="7"/>
  <c r="L21" i="7"/>
  <c r="L25" i="7"/>
  <c r="L20" i="7"/>
  <c r="L30" i="7"/>
  <c r="L16" i="7"/>
  <c r="L29" i="7"/>
  <c r="L15" i="7"/>
  <c r="L19" i="7"/>
  <c r="L24" i="7"/>
  <c r="L11" i="7"/>
  <c r="L13" i="7"/>
  <c r="O28" i="7"/>
  <c r="O32" i="7" s="1"/>
  <c r="V28" i="7"/>
  <c r="V32" i="7" s="1"/>
  <c r="Q28" i="7"/>
  <c r="Q32" i="7" s="1"/>
  <c r="U28" i="7"/>
  <c r="U32" i="7" s="1"/>
  <c r="T28" i="7"/>
  <c r="T32" i="7" s="1"/>
  <c r="K6" i="19"/>
  <c r="E17" i="6"/>
  <c r="D32" i="6"/>
  <c r="E32" i="6" s="1"/>
  <c r="F32" i="6" s="1"/>
  <c r="G32" i="6" s="1"/>
  <c r="H32" i="6" s="1"/>
  <c r="I32" i="6" s="1"/>
  <c r="J32" i="6" s="1"/>
  <c r="K32" i="6" s="1"/>
  <c r="L32" i="6" s="1"/>
  <c r="M32" i="6" s="1"/>
  <c r="W28" i="7" l="1"/>
  <c r="W32" i="7" s="1"/>
  <c r="N28" i="7"/>
  <c r="N32" i="7" s="1"/>
  <c r="K6" i="20"/>
  <c r="K17" i="20" s="1"/>
  <c r="F17" i="6"/>
  <c r="O5" i="17"/>
  <c r="O5" i="7"/>
  <c r="O5" i="15"/>
  <c r="K17" i="19"/>
  <c r="K26" i="20" l="1"/>
  <c r="K30" i="20"/>
  <c r="K29" i="20"/>
  <c r="I28" i="19"/>
  <c r="I28" i="20" s="1"/>
  <c r="K29" i="19"/>
  <c r="K30" i="19"/>
  <c r="I30" i="19"/>
  <c r="I30" i="20" s="1"/>
  <c r="I25" i="19"/>
  <c r="I25" i="20" s="1"/>
  <c r="I14" i="19"/>
  <c r="I14" i="20" s="1"/>
  <c r="I16" i="19"/>
  <c r="I16" i="20" s="1"/>
  <c r="I29" i="19"/>
  <c r="I29" i="20" s="1"/>
  <c r="I22" i="19"/>
  <c r="I22" i="20" s="1"/>
  <c r="I24" i="19"/>
  <c r="I24" i="20" s="1"/>
  <c r="I17" i="19"/>
  <c r="I10" i="19"/>
  <c r="I10" i="20" s="1"/>
  <c r="I13" i="19"/>
  <c r="I13" i="20" s="1"/>
  <c r="I23" i="19"/>
  <c r="I23" i="20" s="1"/>
  <c r="I26" i="19"/>
  <c r="I26" i="20" s="1"/>
  <c r="K12" i="20"/>
  <c r="K11" i="20"/>
  <c r="I21" i="19"/>
  <c r="I21" i="20" s="1"/>
  <c r="I9" i="19"/>
  <c r="I9" i="20" s="1"/>
  <c r="K18" i="20"/>
  <c r="K22" i="20"/>
  <c r="K15" i="20"/>
  <c r="K23" i="20"/>
  <c r="K13" i="20"/>
  <c r="K16" i="20"/>
  <c r="I11" i="19"/>
  <c r="I11" i="20" s="1"/>
  <c r="K28" i="20"/>
  <c r="K19" i="20"/>
  <c r="K25" i="20"/>
  <c r="K24" i="20"/>
  <c r="K21" i="20"/>
  <c r="K27" i="20"/>
  <c r="K20" i="20"/>
  <c r="K31" i="20"/>
  <c r="K9" i="20"/>
  <c r="I12" i="19"/>
  <c r="I12" i="20" s="1"/>
  <c r="I18" i="19"/>
  <c r="I19" i="19"/>
  <c r="I19" i="20" s="1"/>
  <c r="K14" i="20"/>
  <c r="K10" i="20"/>
  <c r="I20" i="19"/>
  <c r="I20" i="20" s="1"/>
  <c r="I15" i="19"/>
  <c r="I15" i="20" s="1"/>
  <c r="K28" i="19"/>
  <c r="K25" i="19"/>
  <c r="K18" i="19"/>
  <c r="K12" i="19"/>
  <c r="K24" i="19"/>
  <c r="K21" i="19"/>
  <c r="K22" i="19"/>
  <c r="K15" i="19"/>
  <c r="K10" i="19"/>
  <c r="K14" i="19"/>
  <c r="K27" i="19"/>
  <c r="K9" i="19"/>
  <c r="K23" i="19"/>
  <c r="K13" i="19"/>
  <c r="K16" i="19"/>
  <c r="K26" i="19"/>
  <c r="K19" i="19"/>
  <c r="K31" i="19"/>
  <c r="K20" i="19"/>
  <c r="K11" i="19"/>
  <c r="G17" i="6"/>
  <c r="P5" i="17"/>
  <c r="P5" i="15"/>
  <c r="P5" i="7"/>
  <c r="H8" i="6"/>
  <c r="H7" i="6"/>
  <c r="H6" i="6"/>
  <c r="I27" i="19" l="1"/>
  <c r="H17" i="6"/>
  <c r="Q5" i="17"/>
  <c r="Q5" i="7"/>
  <c r="Q5" i="15"/>
  <c r="N28" i="12"/>
  <c r="M28" i="12"/>
  <c r="L28" i="12"/>
  <c r="K28" i="12"/>
  <c r="J28" i="12"/>
  <c r="I28" i="12"/>
  <c r="H28" i="12"/>
  <c r="E4" i="14"/>
  <c r="F4" i="14" s="1"/>
  <c r="G4" i="14" s="1"/>
  <c r="H4" i="14" s="1"/>
  <c r="I4" i="14" s="1"/>
  <c r="J4" i="14" s="1"/>
  <c r="K4" i="14" s="1"/>
  <c r="L4" i="14" s="1"/>
  <c r="M4" i="14" s="1"/>
  <c r="N4" i="14" s="1"/>
  <c r="G27" i="19" l="1"/>
  <c r="H27" i="19"/>
  <c r="F27" i="19"/>
  <c r="I31" i="19"/>
  <c r="F19" i="8"/>
  <c r="G19" i="8"/>
  <c r="F20" i="8"/>
  <c r="I17" i="6"/>
  <c r="R5" i="7"/>
  <c r="R5" i="15"/>
  <c r="R5" i="17"/>
  <c r="G17" i="8"/>
  <c r="H17" i="8"/>
  <c r="G20" i="8"/>
  <c r="E28" i="12"/>
  <c r="F28" i="12"/>
  <c r="G31" i="19" l="1"/>
  <c r="H31" i="19"/>
  <c r="F31" i="19"/>
  <c r="H19" i="8"/>
  <c r="J5" i="21"/>
  <c r="J17" i="6"/>
  <c r="S5" i="15"/>
  <c r="S5" i="7"/>
  <c r="S5" i="17"/>
  <c r="I17" i="8"/>
  <c r="G28" i="12"/>
  <c r="E47" i="10"/>
  <c r="F47" i="10" s="1"/>
  <c r="G47" i="10" s="1"/>
  <c r="H47" i="10" s="1"/>
  <c r="I47" i="10" s="1"/>
  <c r="J47" i="10" s="1"/>
  <c r="K47" i="10" s="1"/>
  <c r="L47" i="10" s="1"/>
  <c r="M47" i="10" s="1"/>
  <c r="N47" i="10" s="1"/>
  <c r="B37" i="12"/>
  <c r="B33" i="12"/>
  <c r="I19" i="8" l="1"/>
  <c r="H20" i="8"/>
  <c r="K17" i="6"/>
  <c r="T5" i="7"/>
  <c r="T5" i="17"/>
  <c r="T5" i="15"/>
  <c r="J17" i="8"/>
  <c r="I20" i="8"/>
  <c r="E4" i="12"/>
  <c r="F4" i="12" s="1"/>
  <c r="G4" i="12" s="1"/>
  <c r="H4" i="12" s="1"/>
  <c r="I4" i="12" s="1"/>
  <c r="J4" i="12" s="1"/>
  <c r="K4" i="12" s="1"/>
  <c r="L4" i="12" s="1"/>
  <c r="M4" i="12" s="1"/>
  <c r="N4" i="12" s="1"/>
  <c r="E5" i="11"/>
  <c r="F5" i="11" s="1"/>
  <c r="G5" i="11" s="1"/>
  <c r="H5" i="11" s="1"/>
  <c r="I5" i="11" s="1"/>
  <c r="J5" i="11" s="1"/>
  <c r="K5" i="11" s="1"/>
  <c r="L5" i="11" s="1"/>
  <c r="M5" i="11" s="1"/>
  <c r="N5" i="11" s="1"/>
  <c r="N14" i="10"/>
  <c r="M14" i="10"/>
  <c r="L14" i="10"/>
  <c r="K14" i="10"/>
  <c r="J14" i="10"/>
  <c r="I14" i="10"/>
  <c r="H14" i="10"/>
  <c r="G14" i="10"/>
  <c r="F14" i="10"/>
  <c r="E14" i="10"/>
  <c r="N13" i="10"/>
  <c r="M13" i="10"/>
  <c r="L13" i="10"/>
  <c r="K13" i="10"/>
  <c r="J13" i="10"/>
  <c r="I13" i="10"/>
  <c r="H13" i="10"/>
  <c r="G13" i="10"/>
  <c r="F13" i="10"/>
  <c r="E13" i="10"/>
  <c r="N12" i="10"/>
  <c r="M12" i="10"/>
  <c r="L12" i="10"/>
  <c r="K12" i="10"/>
  <c r="J12" i="10"/>
  <c r="I12" i="10"/>
  <c r="H12" i="10"/>
  <c r="G12" i="10"/>
  <c r="F12" i="10"/>
  <c r="E12" i="10"/>
  <c r="N11" i="10"/>
  <c r="M11" i="10"/>
  <c r="L11" i="10"/>
  <c r="K11" i="10"/>
  <c r="J11" i="10"/>
  <c r="I11" i="10"/>
  <c r="H11" i="10"/>
  <c r="G11" i="10"/>
  <c r="F11" i="10"/>
  <c r="E11" i="10"/>
  <c r="H8" i="10"/>
  <c r="G8" i="10"/>
  <c r="F8" i="10"/>
  <c r="E8" i="10"/>
  <c r="I7" i="10"/>
  <c r="H7" i="10"/>
  <c r="G7" i="10"/>
  <c r="F7" i="10"/>
  <c r="E7" i="10"/>
  <c r="J5" i="10"/>
  <c r="I5" i="10"/>
  <c r="H5" i="10"/>
  <c r="G5" i="10"/>
  <c r="F5" i="10"/>
  <c r="E5" i="10"/>
  <c r="E4" i="10"/>
  <c r="E43" i="10" s="1"/>
  <c r="I8" i="10" l="1"/>
  <c r="J19" i="8"/>
  <c r="L17" i="6"/>
  <c r="U5" i="17"/>
  <c r="U5" i="15"/>
  <c r="U5" i="7"/>
  <c r="F4" i="10"/>
  <c r="F43" i="10" s="1"/>
  <c r="E22" i="10"/>
  <c r="K17" i="8"/>
  <c r="J20" i="8"/>
  <c r="O32" i="8"/>
  <c r="O20" i="10" s="1"/>
  <c r="O33" i="8"/>
  <c r="O21" i="10" s="1"/>
  <c r="O35" i="8"/>
  <c r="O23" i="10" s="1"/>
  <c r="O36" i="8"/>
  <c r="O24" i="10" s="1"/>
  <c r="O37" i="8"/>
  <c r="O25" i="10" s="1"/>
  <c r="O38" i="8"/>
  <c r="O26" i="10" s="1"/>
  <c r="O39" i="8"/>
  <c r="O27" i="10" s="1"/>
  <c r="O40" i="8"/>
  <c r="O28" i="10" s="1"/>
  <c r="O41" i="8"/>
  <c r="O29" i="10" s="1"/>
  <c r="O42" i="8"/>
  <c r="O30" i="10" s="1"/>
  <c r="O43" i="8"/>
  <c r="O31" i="10" s="1"/>
  <c r="O44" i="8"/>
  <c r="O32" i="10" s="1"/>
  <c r="O45" i="8"/>
  <c r="O33" i="10" s="1"/>
  <c r="O46" i="8"/>
  <c r="O34" i="10" s="1"/>
  <c r="O47" i="8"/>
  <c r="O35" i="10" s="1"/>
  <c r="O48" i="8"/>
  <c r="O36" i="10" s="1"/>
  <c r="O49" i="8"/>
  <c r="O37" i="10" s="1"/>
  <c r="O50" i="8"/>
  <c r="O38" i="10" s="1"/>
  <c r="O51" i="8"/>
  <c r="O39" i="10" s="1"/>
  <c r="O52" i="8"/>
  <c r="O41" i="10" s="1"/>
  <c r="O53" i="8"/>
  <c r="O42" i="10" s="1"/>
  <c r="O31" i="8"/>
  <c r="O19" i="10" s="1"/>
  <c r="E4" i="8"/>
  <c r="E10" i="10" l="1"/>
  <c r="E20" i="10" s="1"/>
  <c r="F4" i="8"/>
  <c r="F23" i="10"/>
  <c r="K19" i="8"/>
  <c r="J7" i="10"/>
  <c r="F27" i="10"/>
  <c r="M17" i="6"/>
  <c r="V5" i="15"/>
  <c r="V5" i="17"/>
  <c r="V5" i="7"/>
  <c r="G4" i="10"/>
  <c r="F22" i="10"/>
  <c r="L17" i="8"/>
  <c r="K5" i="10"/>
  <c r="J8" i="10"/>
  <c r="E41" i="10"/>
  <c r="F30" i="10"/>
  <c r="F37" i="10"/>
  <c r="E34" i="10"/>
  <c r="E28" i="10"/>
  <c r="F32" i="10"/>
  <c r="F25" i="10"/>
  <c r="E21" i="10"/>
  <c r="F38" i="10"/>
  <c r="F19" i="10"/>
  <c r="F26" i="10"/>
  <c r="E36" i="10"/>
  <c r="F41" i="10"/>
  <c r="F33" i="10"/>
  <c r="E30" i="10"/>
  <c r="E24" i="10"/>
  <c r="F28" i="10"/>
  <c r="E39" i="10"/>
  <c r="E35" i="10"/>
  <c r="E31" i="10"/>
  <c r="E27" i="10"/>
  <c r="E23" i="10"/>
  <c r="F34" i="10"/>
  <c r="E42" i="10"/>
  <c r="E37" i="10"/>
  <c r="E33" i="10"/>
  <c r="E29" i="10"/>
  <c r="E25" i="10"/>
  <c r="E19" i="10"/>
  <c r="F42" i="10"/>
  <c r="E38" i="10"/>
  <c r="E32" i="10"/>
  <c r="F36" i="10"/>
  <c r="F39" i="10"/>
  <c r="F35" i="10"/>
  <c r="F31" i="10"/>
  <c r="F29" i="10"/>
  <c r="E26" i="10"/>
  <c r="F24" i="10"/>
  <c r="F22" i="8" l="1"/>
  <c r="F21" i="8"/>
  <c r="E9" i="10"/>
  <c r="G4" i="8"/>
  <c r="F51" i="10"/>
  <c r="G32" i="10"/>
  <c r="G43" i="10"/>
  <c r="K20" i="8"/>
  <c r="L19" i="8"/>
  <c r="K7" i="10"/>
  <c r="G30" i="10"/>
  <c r="G58" i="10" s="1"/>
  <c r="F55" i="10"/>
  <c r="W5" i="17"/>
  <c r="W5" i="7"/>
  <c r="W5" i="15"/>
  <c r="G28" i="10"/>
  <c r="G39" i="10"/>
  <c r="G36" i="10"/>
  <c r="G25" i="10"/>
  <c r="G31" i="10"/>
  <c r="G37" i="10"/>
  <c r="G42" i="10"/>
  <c r="H4" i="10"/>
  <c r="H43" i="10" s="1"/>
  <c r="G22" i="10"/>
  <c r="G34" i="10"/>
  <c r="G33" i="10"/>
  <c r="G27" i="10"/>
  <c r="G41" i="10"/>
  <c r="G19" i="10"/>
  <c r="G26" i="10"/>
  <c r="G23" i="10"/>
  <c r="G29" i="10"/>
  <c r="G35" i="10"/>
  <c r="G38" i="10"/>
  <c r="G24" i="10"/>
  <c r="M17" i="8"/>
  <c r="L5" i="10"/>
  <c r="F17" i="20"/>
  <c r="H18" i="20"/>
  <c r="F18" i="20"/>
  <c r="K8" i="10"/>
  <c r="F67" i="10"/>
  <c r="E63" i="10"/>
  <c r="F68" i="10"/>
  <c r="F54" i="10"/>
  <c r="E62" i="10"/>
  <c r="F48" i="10"/>
  <c r="E68" i="10"/>
  <c r="F61" i="10"/>
  <c r="E64" i="10"/>
  <c r="F65" i="10"/>
  <c r="F52" i="10"/>
  <c r="F57" i="10"/>
  <c r="E53" i="10"/>
  <c r="E67" i="10"/>
  <c r="E60" i="10"/>
  <c r="E61" i="10"/>
  <c r="E56" i="10"/>
  <c r="E65" i="10"/>
  <c r="E69" i="10"/>
  <c r="E51" i="10"/>
  <c r="F69" i="10"/>
  <c r="F66" i="10"/>
  <c r="F53" i="10"/>
  <c r="F59" i="10"/>
  <c r="E48" i="10"/>
  <c r="E55" i="10"/>
  <c r="E49" i="10"/>
  <c r="F58" i="10"/>
  <c r="E50" i="10"/>
  <c r="F62" i="10"/>
  <c r="E58" i="10"/>
  <c r="E57" i="10"/>
  <c r="E52" i="10"/>
  <c r="E54" i="10"/>
  <c r="F64" i="10"/>
  <c r="F63" i="10"/>
  <c r="E66" i="10"/>
  <c r="E59" i="10"/>
  <c r="F56" i="10"/>
  <c r="F60" i="10"/>
  <c r="L28" i="7"/>
  <c r="L32" i="7" s="1"/>
  <c r="G22" i="8" l="1"/>
  <c r="G21" i="8"/>
  <c r="I18" i="20"/>
  <c r="F9" i="10"/>
  <c r="F10" i="10"/>
  <c r="H4" i="8"/>
  <c r="G60" i="10"/>
  <c r="E34" i="11"/>
  <c r="E34" i="24"/>
  <c r="D16" i="25" s="1"/>
  <c r="E34" i="23"/>
  <c r="D15" i="25" s="1"/>
  <c r="G55" i="10"/>
  <c r="G63" i="10"/>
  <c r="G54" i="10"/>
  <c r="G66" i="10"/>
  <c r="G59" i="10"/>
  <c r="L7" i="10"/>
  <c r="G62" i="10"/>
  <c r="G64" i="10"/>
  <c r="G51" i="10"/>
  <c r="L20" i="8"/>
  <c r="E92" i="24"/>
  <c r="D30" i="25" s="1"/>
  <c r="E92" i="23"/>
  <c r="D29" i="25" s="1"/>
  <c r="G65" i="10"/>
  <c r="G69" i="10"/>
  <c r="G53" i="10"/>
  <c r="G61" i="10"/>
  <c r="G57" i="10"/>
  <c r="G48" i="10"/>
  <c r="I4" i="10"/>
  <c r="I43" i="10" s="1"/>
  <c r="H22" i="10"/>
  <c r="H37" i="10"/>
  <c r="H35" i="10"/>
  <c r="H42" i="10"/>
  <c r="H36" i="10"/>
  <c r="H33" i="10"/>
  <c r="H41" i="10"/>
  <c r="H34" i="10"/>
  <c r="H31" i="10"/>
  <c r="H24" i="10"/>
  <c r="H26" i="10"/>
  <c r="H25" i="10"/>
  <c r="H19" i="10"/>
  <c r="H23" i="10"/>
  <c r="H38" i="10"/>
  <c r="H30" i="10"/>
  <c r="H39" i="10"/>
  <c r="H29" i="10"/>
  <c r="H32" i="10"/>
  <c r="H27" i="10"/>
  <c r="H28" i="10"/>
  <c r="G67" i="10"/>
  <c r="G52" i="10"/>
  <c r="G68" i="10"/>
  <c r="G56" i="10"/>
  <c r="N5" i="10"/>
  <c r="M5" i="10"/>
  <c r="H17" i="20"/>
  <c r="I17" i="20" s="1"/>
  <c r="L8" i="10"/>
  <c r="E70" i="10"/>
  <c r="F20" i="10" l="1"/>
  <c r="F21" i="10"/>
  <c r="G9" i="10"/>
  <c r="G10" i="10"/>
  <c r="H21" i="8"/>
  <c r="H22" i="8"/>
  <c r="I4" i="8"/>
  <c r="I27" i="20"/>
  <c r="N7" i="10"/>
  <c r="M7" i="10"/>
  <c r="M19" i="8"/>
  <c r="M20" i="8"/>
  <c r="H66" i="10"/>
  <c r="H69" i="10"/>
  <c r="H56" i="10"/>
  <c r="H67" i="10"/>
  <c r="H51" i="10"/>
  <c r="H54" i="10"/>
  <c r="H68" i="10"/>
  <c r="H63" i="10"/>
  <c r="H57" i="10"/>
  <c r="H62" i="10"/>
  <c r="J4" i="10"/>
  <c r="J43" i="10" s="1"/>
  <c r="I22" i="10"/>
  <c r="I42" i="10"/>
  <c r="I28" i="10"/>
  <c r="I27" i="10"/>
  <c r="I24" i="10"/>
  <c r="I25" i="10"/>
  <c r="I35" i="10"/>
  <c r="I34" i="10"/>
  <c r="I37" i="10"/>
  <c r="I39" i="10"/>
  <c r="I30" i="10"/>
  <c r="I19" i="10"/>
  <c r="I32" i="10"/>
  <c r="I33" i="10"/>
  <c r="I26" i="10"/>
  <c r="I23" i="10"/>
  <c r="I31" i="10"/>
  <c r="I41" i="10"/>
  <c r="I36" i="10"/>
  <c r="I38" i="10"/>
  <c r="I29" i="10"/>
  <c r="H55" i="10"/>
  <c r="H48" i="10"/>
  <c r="H52" i="10"/>
  <c r="H61" i="10"/>
  <c r="H65" i="10"/>
  <c r="H53" i="10"/>
  <c r="H60" i="10"/>
  <c r="H58" i="10"/>
  <c r="H59" i="10"/>
  <c r="H64" i="10"/>
  <c r="N17" i="8"/>
  <c r="N20" i="8"/>
  <c r="M8" i="10"/>
  <c r="F92" i="24" l="1"/>
  <c r="E30" i="25" s="1"/>
  <c r="F34" i="24"/>
  <c r="E16" i="25" s="1"/>
  <c r="F49" i="10"/>
  <c r="G20" i="10"/>
  <c r="G21" i="10"/>
  <c r="F34" i="23"/>
  <c r="E15" i="25" s="1"/>
  <c r="F50" i="10"/>
  <c r="I21" i="8"/>
  <c r="H10" i="10"/>
  <c r="H9" i="10"/>
  <c r="I22" i="8"/>
  <c r="J4" i="8"/>
  <c r="F27" i="20"/>
  <c r="H27" i="20"/>
  <c r="G27" i="20"/>
  <c r="I31" i="20"/>
  <c r="N19" i="8"/>
  <c r="I68" i="10"/>
  <c r="I61" i="10"/>
  <c r="I63" i="10"/>
  <c r="I66" i="10"/>
  <c r="I59" i="10"/>
  <c r="I67" i="10"/>
  <c r="I53" i="10"/>
  <c r="I69" i="10"/>
  <c r="I57" i="10"/>
  <c r="I58" i="10"/>
  <c r="I56" i="10"/>
  <c r="I64" i="10"/>
  <c r="I51" i="10"/>
  <c r="I60" i="10"/>
  <c r="I65" i="10"/>
  <c r="I52" i="10"/>
  <c r="I54" i="10"/>
  <c r="I48" i="10"/>
  <c r="I62" i="10"/>
  <c r="I55" i="10"/>
  <c r="K4" i="10"/>
  <c r="K43" i="10" s="1"/>
  <c r="J22" i="10"/>
  <c r="J29" i="10"/>
  <c r="J34" i="10"/>
  <c r="J35" i="10"/>
  <c r="J25" i="10"/>
  <c r="J26" i="10"/>
  <c r="J41" i="10"/>
  <c r="J42" i="10"/>
  <c r="J31" i="10"/>
  <c r="J27" i="10"/>
  <c r="J28" i="10"/>
  <c r="J30" i="10"/>
  <c r="J19" i="10"/>
  <c r="J37" i="10"/>
  <c r="J36" i="10"/>
  <c r="J23" i="10"/>
  <c r="J32" i="10"/>
  <c r="J24" i="10"/>
  <c r="J33" i="10"/>
  <c r="J38" i="10"/>
  <c r="J39" i="10"/>
  <c r="N8" i="10"/>
  <c r="G92" i="23" l="1"/>
  <c r="F29" i="25" s="1"/>
  <c r="F92" i="23"/>
  <c r="E29" i="25" s="1"/>
  <c r="F70" i="10"/>
  <c r="F34" i="11"/>
  <c r="G34" i="11"/>
  <c r="G49" i="10"/>
  <c r="G70" i="10" s="1"/>
  <c r="H20" i="10"/>
  <c r="H49" i="10" s="1"/>
  <c r="H21" i="10"/>
  <c r="G50" i="10"/>
  <c r="G34" i="23"/>
  <c r="F15" i="25" s="1"/>
  <c r="J21" i="8"/>
  <c r="I10" i="10"/>
  <c r="I9" i="10"/>
  <c r="J22" i="8"/>
  <c r="K4" i="8"/>
  <c r="G31" i="20"/>
  <c r="F31" i="20"/>
  <c r="H31" i="20"/>
  <c r="J64" i="10"/>
  <c r="J69" i="10"/>
  <c r="L4" i="10"/>
  <c r="L43" i="10" s="1"/>
  <c r="K22" i="10"/>
  <c r="K34" i="10"/>
  <c r="K30" i="10"/>
  <c r="K35" i="10"/>
  <c r="K29" i="10"/>
  <c r="K31" i="10"/>
  <c r="K28" i="10"/>
  <c r="K25" i="10"/>
  <c r="K27" i="10"/>
  <c r="K32" i="10"/>
  <c r="K23" i="10"/>
  <c r="K26" i="10"/>
  <c r="K33" i="10"/>
  <c r="K19" i="10"/>
  <c r="K41" i="10"/>
  <c r="K36" i="10"/>
  <c r="K24" i="10"/>
  <c r="K37" i="10"/>
  <c r="K42" i="10"/>
  <c r="K39" i="10"/>
  <c r="K38" i="10"/>
  <c r="J67" i="10"/>
  <c r="J52" i="10"/>
  <c r="J65" i="10"/>
  <c r="J55" i="10"/>
  <c r="J68" i="10"/>
  <c r="J62" i="10"/>
  <c r="J56" i="10"/>
  <c r="J66" i="10"/>
  <c r="J60" i="10"/>
  <c r="J48" i="10"/>
  <c r="J59" i="10"/>
  <c r="J54" i="10"/>
  <c r="J57" i="10"/>
  <c r="J61" i="10"/>
  <c r="J63" i="10"/>
  <c r="J51" i="10"/>
  <c r="J58" i="10"/>
  <c r="J53" i="10"/>
  <c r="G92" i="24" l="1"/>
  <c r="F30" i="25" s="1"/>
  <c r="G34" i="24"/>
  <c r="F16" i="25" s="1"/>
  <c r="H34" i="11"/>
  <c r="I20" i="10"/>
  <c r="I21" i="10"/>
  <c r="H50" i="10"/>
  <c r="H70" i="10" s="1"/>
  <c r="K10" i="10"/>
  <c r="J10" i="10"/>
  <c r="K21" i="8"/>
  <c r="J9" i="10"/>
  <c r="L4" i="8"/>
  <c r="K68" i="10"/>
  <c r="K58" i="10"/>
  <c r="K66" i="10"/>
  <c r="K65" i="10"/>
  <c r="K48" i="10"/>
  <c r="K60" i="10"/>
  <c r="K59" i="10"/>
  <c r="K56" i="10"/>
  <c r="K67" i="10"/>
  <c r="K52" i="10"/>
  <c r="K61" i="10"/>
  <c r="K55" i="10"/>
  <c r="K57" i="10"/>
  <c r="K62" i="10"/>
  <c r="K51" i="10"/>
  <c r="M4" i="10"/>
  <c r="M43" i="10" s="1"/>
  <c r="L22" i="10"/>
  <c r="L31" i="10"/>
  <c r="L34" i="10"/>
  <c r="L29" i="10"/>
  <c r="L35" i="10"/>
  <c r="L30" i="10"/>
  <c r="L28" i="10"/>
  <c r="L42" i="10"/>
  <c r="L25" i="10"/>
  <c r="L26" i="10"/>
  <c r="L27" i="10"/>
  <c r="L33" i="10"/>
  <c r="L37" i="10"/>
  <c r="L23" i="10"/>
  <c r="L38" i="10"/>
  <c r="L39" i="10"/>
  <c r="L19" i="10"/>
  <c r="L24" i="10"/>
  <c r="L41" i="10"/>
  <c r="L36" i="10"/>
  <c r="L32" i="10"/>
  <c r="K69" i="10"/>
  <c r="K64" i="10"/>
  <c r="K54" i="10"/>
  <c r="K53" i="10"/>
  <c r="K63" i="10"/>
  <c r="H92" i="24" l="1"/>
  <c r="G30" i="25" s="1"/>
  <c r="H92" i="23"/>
  <c r="G29" i="25" s="1"/>
  <c r="H34" i="24"/>
  <c r="G16" i="25" s="1"/>
  <c r="I92" i="23"/>
  <c r="H29" i="25" s="1"/>
  <c r="H34" i="23"/>
  <c r="G15" i="25" s="1"/>
  <c r="I49" i="10"/>
  <c r="J20" i="10"/>
  <c r="J21" i="10"/>
  <c r="K20" i="10"/>
  <c r="K21" i="10"/>
  <c r="I34" i="24"/>
  <c r="H16" i="25" s="1"/>
  <c r="I92" i="24"/>
  <c r="H30" i="25" s="1"/>
  <c r="I50" i="10"/>
  <c r="L22" i="8"/>
  <c r="L21" i="8"/>
  <c r="K22" i="8"/>
  <c r="K9" i="10"/>
  <c r="M4" i="8"/>
  <c r="L55" i="10"/>
  <c r="L57" i="10"/>
  <c r="N4" i="10"/>
  <c r="N43" i="10" s="1"/>
  <c r="M22" i="10"/>
  <c r="M31" i="10"/>
  <c r="M34" i="10"/>
  <c r="M29" i="10"/>
  <c r="M30" i="10"/>
  <c r="M35" i="10"/>
  <c r="M28" i="10"/>
  <c r="M26" i="10"/>
  <c r="M19" i="10"/>
  <c r="M42" i="10"/>
  <c r="M38" i="10"/>
  <c r="M39" i="10"/>
  <c r="M33" i="10"/>
  <c r="M23" i="10"/>
  <c r="M27" i="10"/>
  <c r="M24" i="10"/>
  <c r="M25" i="10"/>
  <c r="M41" i="10"/>
  <c r="M32" i="10"/>
  <c r="M37" i="10"/>
  <c r="M36" i="10"/>
  <c r="L60" i="10"/>
  <c r="L48" i="10"/>
  <c r="L65" i="10"/>
  <c r="L54" i="10"/>
  <c r="L56" i="10"/>
  <c r="L62" i="10"/>
  <c r="L52" i="10"/>
  <c r="L64" i="10"/>
  <c r="L67" i="10"/>
  <c r="L61" i="10"/>
  <c r="L53" i="10"/>
  <c r="L58" i="10"/>
  <c r="L59" i="10"/>
  <c r="L51" i="10"/>
  <c r="L68" i="10"/>
  <c r="L66" i="10"/>
  <c r="L69" i="10"/>
  <c r="L63" i="10"/>
  <c r="F71" i="10"/>
  <c r="F74" i="10" s="1"/>
  <c r="N71" i="10"/>
  <c r="L72" i="10"/>
  <c r="J73" i="10"/>
  <c r="G71" i="10"/>
  <c r="G74" i="10" s="1"/>
  <c r="E72" i="10"/>
  <c r="M72" i="10"/>
  <c r="K73" i="10"/>
  <c r="H71" i="10"/>
  <c r="H74" i="10" s="1"/>
  <c r="F72" i="10"/>
  <c r="N72" i="10"/>
  <c r="L73" i="10"/>
  <c r="M71" i="10"/>
  <c r="I71" i="10"/>
  <c r="G72" i="10"/>
  <c r="E73" i="10"/>
  <c r="M73" i="10"/>
  <c r="E71" i="10"/>
  <c r="E74" i="10" s="1"/>
  <c r="J71" i="10"/>
  <c r="H72" i="10"/>
  <c r="F73" i="10"/>
  <c r="N73" i="10"/>
  <c r="K71" i="10"/>
  <c r="I72" i="10"/>
  <c r="G73" i="10"/>
  <c r="K72" i="10"/>
  <c r="L71" i="10"/>
  <c r="J72" i="10"/>
  <c r="H73" i="10"/>
  <c r="I73" i="10"/>
  <c r="L8" i="6"/>
  <c r="L7" i="6"/>
  <c r="K34" i="23" l="1"/>
  <c r="J15" i="25" s="1"/>
  <c r="I34" i="23"/>
  <c r="H15" i="25" s="1"/>
  <c r="I34" i="11"/>
  <c r="I70" i="10"/>
  <c r="I74" i="10" s="1"/>
  <c r="K92" i="23"/>
  <c r="J29" i="25" s="1"/>
  <c r="K92" i="24"/>
  <c r="J30" i="25" s="1"/>
  <c r="K34" i="11"/>
  <c r="J34" i="24"/>
  <c r="I16" i="25" s="1"/>
  <c r="J49" i="10"/>
  <c r="K49" i="10"/>
  <c r="J34" i="11"/>
  <c r="K7" i="14"/>
  <c r="K7" i="12" s="1"/>
  <c r="K50" i="10"/>
  <c r="J50" i="10"/>
  <c r="J34" i="23"/>
  <c r="I15" i="25" s="1"/>
  <c r="M22" i="8"/>
  <c r="M21" i="8"/>
  <c r="L9" i="10"/>
  <c r="L10" i="10"/>
  <c r="N4" i="8"/>
  <c r="M25" i="14"/>
  <c r="G25" i="12"/>
  <c r="F25" i="12"/>
  <c r="L25" i="14"/>
  <c r="L25" i="12" s="1"/>
  <c r="I25" i="14"/>
  <c r="I25" i="12" s="1"/>
  <c r="J25" i="14"/>
  <c r="K25" i="14"/>
  <c r="H25" i="14"/>
  <c r="M61" i="10"/>
  <c r="M62" i="10"/>
  <c r="M65" i="10"/>
  <c r="M52" i="10"/>
  <c r="M67" i="10"/>
  <c r="M48" i="10"/>
  <c r="M63" i="10"/>
  <c r="M59" i="10"/>
  <c r="M64" i="10"/>
  <c r="M60" i="10"/>
  <c r="M55" i="10"/>
  <c r="M66" i="10"/>
  <c r="M54" i="10"/>
  <c r="M58" i="10"/>
  <c r="M53" i="10"/>
  <c r="M68" i="10"/>
  <c r="M51" i="10"/>
  <c r="M69" i="10"/>
  <c r="M56" i="10"/>
  <c r="M57" i="10"/>
  <c r="N22" i="10"/>
  <c r="N30" i="10"/>
  <c r="N35" i="10"/>
  <c r="N29" i="10"/>
  <c r="N31" i="10"/>
  <c r="N28" i="10"/>
  <c r="N34" i="10"/>
  <c r="N42" i="10"/>
  <c r="N26" i="10"/>
  <c r="N27" i="10"/>
  <c r="N25" i="10"/>
  <c r="N41" i="10"/>
  <c r="N33" i="10"/>
  <c r="N32" i="10"/>
  <c r="N24" i="10"/>
  <c r="N39" i="10"/>
  <c r="N36" i="10"/>
  <c r="N38" i="10"/>
  <c r="N23" i="10"/>
  <c r="N37" i="10"/>
  <c r="N19" i="10"/>
  <c r="L6" i="6"/>
  <c r="L5" i="14"/>
  <c r="J5" i="14"/>
  <c r="J7" i="14"/>
  <c r="J7" i="12" s="1"/>
  <c r="K5" i="14"/>
  <c r="I6" i="14"/>
  <c r="I6" i="12" s="1"/>
  <c r="I7" i="14"/>
  <c r="I5" i="14"/>
  <c r="H5" i="14"/>
  <c r="H6" i="14"/>
  <c r="H7" i="14"/>
  <c r="E7" i="12"/>
  <c r="E5" i="12"/>
  <c r="G5" i="12"/>
  <c r="G6" i="12"/>
  <c r="G7" i="12"/>
  <c r="F5" i="12"/>
  <c r="F6" i="12"/>
  <c r="F7" i="12"/>
  <c r="K70" i="10" l="1"/>
  <c r="K74" i="10" s="1"/>
  <c r="J92" i="23"/>
  <c r="I29" i="25" s="1"/>
  <c r="J92" i="24"/>
  <c r="I30" i="25" s="1"/>
  <c r="J70" i="10"/>
  <c r="J74" i="10" s="1"/>
  <c r="K34" i="24"/>
  <c r="J16" i="25" s="1"/>
  <c r="K6" i="14"/>
  <c r="K6" i="12" s="1"/>
  <c r="J6" i="14"/>
  <c r="J6" i="12" s="1"/>
  <c r="L20" i="10"/>
  <c r="L21" i="10"/>
  <c r="N10" i="10"/>
  <c r="N9" i="10"/>
  <c r="M9" i="10"/>
  <c r="M10" i="10"/>
  <c r="M5" i="14"/>
  <c r="M5" i="12" s="1"/>
  <c r="G5" i="21"/>
  <c r="N22" i="12"/>
  <c r="N23" i="12"/>
  <c r="N24" i="12"/>
  <c r="N17" i="12"/>
  <c r="N25" i="12"/>
  <c r="N34" i="12" s="1"/>
  <c r="N38" i="12" s="1"/>
  <c r="N12" i="12"/>
  <c r="N13" i="12"/>
  <c r="N14" i="12"/>
  <c r="N15" i="12"/>
  <c r="N8" i="12"/>
  <c r="N21" i="12"/>
  <c r="N9" i="12"/>
  <c r="N18" i="12"/>
  <c r="N10" i="12"/>
  <c r="N11" i="12"/>
  <c r="N19" i="12"/>
  <c r="N16" i="12"/>
  <c r="N20" i="12"/>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L20" i="14"/>
  <c r="E20" i="12"/>
  <c r="M20" i="14"/>
  <c r="J20" i="14"/>
  <c r="G20" i="12"/>
  <c r="G13" i="12"/>
  <c r="F13" i="12"/>
  <c r="L13" i="14"/>
  <c r="I13" i="14"/>
  <c r="E13" i="12"/>
  <c r="K13" i="14"/>
  <c r="M13" i="14"/>
  <c r="J13" i="14"/>
  <c r="H13" i="14"/>
  <c r="G17" i="12"/>
  <c r="F17" i="12"/>
  <c r="L17" i="14"/>
  <c r="I17" i="14"/>
  <c r="I17" i="12" s="1"/>
  <c r="M17" i="14"/>
  <c r="J17" i="14"/>
  <c r="K17" i="14"/>
  <c r="K17" i="12" s="1"/>
  <c r="H17" i="14"/>
  <c r="E17" i="12"/>
  <c r="N55" i="10"/>
  <c r="N48" i="10"/>
  <c r="N64" i="10"/>
  <c r="N61" i="10"/>
  <c r="N54" i="10"/>
  <c r="N59" i="10"/>
  <c r="N60" i="10"/>
  <c r="N58" i="10"/>
  <c r="N65" i="10"/>
  <c r="N67" i="10"/>
  <c r="N68" i="10"/>
  <c r="N69" i="10"/>
  <c r="N57" i="10"/>
  <c r="N66" i="10"/>
  <c r="N56" i="10"/>
  <c r="N51" i="10"/>
  <c r="N52" i="10"/>
  <c r="N53" i="10"/>
  <c r="N62" i="10"/>
  <c r="N63" i="10"/>
  <c r="L10"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L6" i="14" l="1"/>
  <c r="L6" i="12" s="1"/>
  <c r="L49" i="10"/>
  <c r="L34" i="23"/>
  <c r="K15" i="25" s="1"/>
  <c r="M20" i="10"/>
  <c r="M21" i="10"/>
  <c r="N20" i="10"/>
  <c r="N6" i="12" s="1"/>
  <c r="N21" i="10"/>
  <c r="L92" i="11"/>
  <c r="K28" i="25" s="1"/>
  <c r="L63" i="11"/>
  <c r="K21" i="25" s="1"/>
  <c r="L50" i="10"/>
  <c r="N21" i="8"/>
  <c r="N22" i="8"/>
  <c r="I23" i="12"/>
  <c r="J19" i="12"/>
  <c r="J17" i="12"/>
  <c r="L22" i="12"/>
  <c r="K11" i="12"/>
  <c r="M11" i="12"/>
  <c r="I10" i="12"/>
  <c r="K13" i="12"/>
  <c r="H10" i="12"/>
  <c r="K10" i="12"/>
  <c r="J13"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I13" i="12"/>
  <c r="L23" i="12"/>
  <c r="I15" i="12"/>
  <c r="M17" i="12"/>
  <c r="L14" i="12"/>
  <c r="H13"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E14" i="25"/>
  <c r="E17" i="25" s="1"/>
  <c r="F8" i="12"/>
  <c r="F14" i="25"/>
  <c r="F17" i="25" s="1"/>
  <c r="G8" i="12"/>
  <c r="E63" i="23"/>
  <c r="D22" i="25" s="1"/>
  <c r="F63" i="11"/>
  <c r="E21" i="25" s="1"/>
  <c r="I63" i="24"/>
  <c r="H23" i="25" s="1"/>
  <c r="J15" i="12"/>
  <c r="I14" i="25"/>
  <c r="I17" i="25" s="1"/>
  <c r="J8" i="14"/>
  <c r="J8" i="12" s="1"/>
  <c r="K9" i="12"/>
  <c r="H14" i="25"/>
  <c r="H17" i="25" s="1"/>
  <c r="I8" i="14"/>
  <c r="I8" i="12" s="1"/>
  <c r="H63" i="23"/>
  <c r="G22" i="25" s="1"/>
  <c r="G14" i="25"/>
  <c r="G17" i="25" s="1"/>
  <c r="H8" i="14"/>
  <c r="H8" i="12" s="1"/>
  <c r="K63" i="23"/>
  <c r="J22" i="25" s="1"/>
  <c r="M23" i="12"/>
  <c r="J24" i="12"/>
  <c r="J14" i="25"/>
  <c r="J17" i="25" s="1"/>
  <c r="K8" i="14"/>
  <c r="K8" i="12" s="1"/>
  <c r="D14" i="25"/>
  <c r="D17" i="25" s="1"/>
  <c r="H63" i="11"/>
  <c r="G21" i="25" s="1"/>
  <c r="E63" i="11"/>
  <c r="D21" i="25" s="1"/>
  <c r="F63" i="24"/>
  <c r="E23" i="25" s="1"/>
  <c r="F63" i="23"/>
  <c r="E22" i="25" s="1"/>
  <c r="K63" i="11"/>
  <c r="J21" i="25" s="1"/>
  <c r="K63" i="24"/>
  <c r="J23" i="25" s="1"/>
  <c r="L13" i="12"/>
  <c r="L8" i="14"/>
  <c r="L8" i="12" s="1"/>
  <c r="J63" i="11"/>
  <c r="I21" i="25" s="1"/>
  <c r="I63" i="11"/>
  <c r="H21" i="25" s="1"/>
  <c r="L63" i="24"/>
  <c r="K23" i="25" s="1"/>
  <c r="I63" i="23"/>
  <c r="H22" i="25" s="1"/>
  <c r="J63" i="24"/>
  <c r="I23" i="25" s="1"/>
  <c r="G63" i="23"/>
  <c r="F22" i="25" s="1"/>
  <c r="E63" i="24"/>
  <c r="D23" i="25" s="1"/>
  <c r="H12" i="12"/>
  <c r="M13" i="12"/>
  <c r="M14" i="12"/>
  <c r="M20" i="12"/>
  <c r="M8" i="12"/>
  <c r="G63" i="11"/>
  <c r="F21" i="25" s="1"/>
  <c r="H63" i="24"/>
  <c r="G23" i="25" s="1"/>
  <c r="G63" i="24"/>
  <c r="F23" i="25" s="1"/>
  <c r="J63" i="23"/>
  <c r="I22" i="25" s="1"/>
  <c r="N5" i="12"/>
  <c r="F92" i="11"/>
  <c r="E28" i="25" s="1"/>
  <c r="E31" i="25" s="1"/>
  <c r="G92" i="11"/>
  <c r="F28" i="25" s="1"/>
  <c r="F31" i="25" s="1"/>
  <c r="H92" i="11"/>
  <c r="G28" i="25" s="1"/>
  <c r="G31" i="25" s="1"/>
  <c r="J92" i="11"/>
  <c r="I28" i="25" s="1"/>
  <c r="I31" i="25" s="1"/>
  <c r="K92" i="11"/>
  <c r="J28" i="25" s="1"/>
  <c r="J31" i="25" s="1"/>
  <c r="I92" i="11"/>
  <c r="H28" i="25" s="1"/>
  <c r="H31" i="25" s="1"/>
  <c r="E92" i="11"/>
  <c r="D28" i="25" s="1"/>
  <c r="D31" i="25" s="1"/>
  <c r="J42" i="12"/>
  <c r="G42" i="12"/>
  <c r="M42" i="12"/>
  <c r="L34" i="24" l="1"/>
  <c r="K16" i="25" s="1"/>
  <c r="L92" i="23"/>
  <c r="K29" i="25" s="1"/>
  <c r="L70" i="10"/>
  <c r="L74" i="10" s="1"/>
  <c r="L92" i="24"/>
  <c r="K30" i="25" s="1"/>
  <c r="N92" i="24"/>
  <c r="M30" i="25" s="1"/>
  <c r="L63" i="23"/>
  <c r="K22" i="25" s="1"/>
  <c r="K24" i="25" s="1"/>
  <c r="N49" i="10"/>
  <c r="N34" i="11"/>
  <c r="M14" i="25" s="1"/>
  <c r="N63" i="23"/>
  <c r="M22" i="25" s="1"/>
  <c r="L34" i="11"/>
  <c r="K14" i="25" s="1"/>
  <c r="M6" i="14"/>
  <c r="M92" i="11"/>
  <c r="L28" i="25" s="1"/>
  <c r="M63" i="23"/>
  <c r="L22" i="25" s="1"/>
  <c r="M34" i="23"/>
  <c r="L15" i="25" s="1"/>
  <c r="M49" i="10"/>
  <c r="L7" i="14"/>
  <c r="L7" i="12" s="1"/>
  <c r="N63" i="11"/>
  <c r="M21" i="25" s="1"/>
  <c r="N34" i="24"/>
  <c r="M16" i="25" s="1"/>
  <c r="N50" i="10"/>
  <c r="N7" i="12"/>
  <c r="M7" i="14"/>
  <c r="M7" i="12" s="1"/>
  <c r="M50" i="10"/>
  <c r="M34" i="24"/>
  <c r="L16" i="25" s="1"/>
  <c r="M92" i="23"/>
  <c r="L29" i="25" s="1"/>
  <c r="J24" i="25"/>
  <c r="I24" i="25"/>
  <c r="G24" i="25"/>
  <c r="F24" i="25"/>
  <c r="H24" i="25"/>
  <c r="D24" i="25"/>
  <c r="E24" i="25"/>
  <c r="E27" i="12"/>
  <c r="E31" i="12" s="1"/>
  <c r="G27" i="12"/>
  <c r="G26" i="12" s="1"/>
  <c r="G35" i="12" s="1"/>
  <c r="G39" i="12" s="1"/>
  <c r="F27" i="12"/>
  <c r="F26" i="12" s="1"/>
  <c r="F35" i="12" s="1"/>
  <c r="F39" i="12" s="1"/>
  <c r="K31" i="25" l="1"/>
  <c r="K17" i="25"/>
  <c r="M63" i="11"/>
  <c r="L21" i="25" s="1"/>
  <c r="N70" i="10"/>
  <c r="N74" i="10" s="1"/>
  <c r="M63" i="24"/>
  <c r="L23" i="25" s="1"/>
  <c r="N92" i="23"/>
  <c r="M29" i="25" s="1"/>
  <c r="N92" i="11"/>
  <c r="M28" i="25" s="1"/>
  <c r="M92" i="24"/>
  <c r="L30" i="25" s="1"/>
  <c r="L31" i="25" s="1"/>
  <c r="N34" i="23"/>
  <c r="M15" i="25" s="1"/>
  <c r="M17" i="25" s="1"/>
  <c r="M70" i="10"/>
  <c r="M74" i="10" s="1"/>
  <c r="N63" i="24"/>
  <c r="M23" i="25" s="1"/>
  <c r="M24" i="25" s="1"/>
  <c r="M6" i="12"/>
  <c r="M34" i="11"/>
  <c r="L14" i="25" s="1"/>
  <c r="L17" i="25" s="1"/>
  <c r="G31" i="12"/>
  <c r="E26" i="12"/>
  <c r="E35" i="12" s="1"/>
  <c r="E39" i="12" s="1"/>
  <c r="G43" i="12" s="1"/>
  <c r="G48" i="12" s="1"/>
  <c r="F31" i="12"/>
  <c r="L24" i="25" l="1"/>
  <c r="M31"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J7" i="21" l="1"/>
  <c r="J9" i="21" s="1"/>
</calcChain>
</file>

<file path=xl/comments1.xml><?xml version="1.0" encoding="utf-8"?>
<comments xmlns="http://schemas.openxmlformats.org/spreadsheetml/2006/main">
  <authors>
    <author>Tim Young</author>
  </authors>
  <commentList>
    <comment ref="D26" authorId="0">
      <text>
        <r>
          <rPr>
            <sz val="9"/>
            <color indexed="81"/>
            <rFont val="Tahoma"/>
            <family val="2"/>
            <charset val="238"/>
          </rPr>
          <t>Počítán jako rozdíl mezi upravenou celkovou částkou (v dalším řádku) a skutečnými náklady</t>
        </r>
      </text>
    </comment>
    <comment ref="D27" authorId="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text>
        <r>
          <rPr>
            <sz val="9"/>
            <color indexed="81"/>
            <rFont val="Tahoma"/>
            <family val="2"/>
            <charset val="238"/>
          </rPr>
          <t>Pro význam úpravy, viz komentář v buňce D26</t>
        </r>
      </text>
    </comment>
    <comment ref="I43" authorId="0">
      <text>
        <r>
          <rPr>
            <sz val="9"/>
            <color indexed="81"/>
            <rFont val="Tahoma"/>
            <family val="2"/>
            <charset val="238"/>
          </rPr>
          <t>Pro význam úpravy, viz komentář v buňce D26</t>
        </r>
      </text>
    </comment>
    <comment ref="L43" authorId="0">
      <text>
        <r>
          <rPr>
            <sz val="9"/>
            <color indexed="81"/>
            <rFont val="Tahoma"/>
            <family val="2"/>
            <charset val="238"/>
          </rPr>
          <t>Pro význam úpravy, viz komentář v buňce D26</t>
        </r>
      </text>
    </comment>
    <comment ref="M46" authorId="0">
      <text>
        <r>
          <rPr>
            <b/>
            <sz val="9"/>
            <color indexed="81"/>
            <rFont val="Tahoma"/>
            <family val="2"/>
            <charset val="238"/>
          </rPr>
          <t>Trojnásobek protože vracení v průběhu jednoho roku!</t>
        </r>
      </text>
    </comment>
    <comment ref="M50" authorId="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<sst xmlns="http://schemas.openxmlformats.org/spreadsheetml/2006/main" count="1374" uniqueCount="278">
  <si>
    <t>nafta</t>
  </si>
  <si>
    <t>ne</t>
  </si>
  <si>
    <t>ano</t>
  </si>
  <si>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</si>
  <si>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</si>
  <si>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</si>
  <si>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</si>
  <si>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</si>
  <si>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</si>
  <si>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</si>
  <si>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</si>
  <si>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</si>
  <si>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</si>
  <si>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</si>
  <si>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</si>
  <si>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</si>
  <si>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</si>
  <si>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</si>
  <si>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</si>
  <si>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</si>
  <si>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</si>
  <si>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</si>
  <si>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</si>
  <si>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</si>
  <si>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</si>
  <si>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</si>
  <si>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</si>
  <si>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</si>
  <si>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</si>
  <si>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</si>
  <si>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</si>
  <si>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</si>
  <si>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</si>
  <si>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</si>
  <si>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</si>
  <si>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</si>
  <si>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</si>
  <si>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</si>
  <si>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</si>
  <si>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</si>
  <si>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</si>
  <si>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</si>
  <si>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</si>
  <si>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</si>
  <si>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</si>
  <si>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</si>
  <si>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</si>
  <si>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</si>
  <si>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</si>
  <si>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Index mezd v MSK</t>
  </si>
  <si>
    <t>Obecné nástavení</t>
  </si>
  <si>
    <t>Cenový index</t>
  </si>
  <si>
    <t>Upravený index spotřebitelských cen</t>
  </si>
  <si>
    <t>Cenové indexy a jejich vývoj v průběhu času</t>
  </si>
  <si>
    <t>vždy ke konci září daného roku resp. k 3. čtvrtletí</t>
  </si>
  <si>
    <t>Cenové indexy a jejich vývoj v průběhu času - vztažené k výchozímu roku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</si>
  <si>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</si>
  <si>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</si>
  <si>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</si>
  <si>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</si>
  <si>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</si>
  <si>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</si>
  <si>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</si>
  <si>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</si>
  <si>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</si>
  <si>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</si>
  <si>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</si>
  <si>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</si>
  <si>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</si>
  <si>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</si>
  <si>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</si>
  <si>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</si>
  <si>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</si>
  <si>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</si>
  <si>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</si>
  <si>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</si>
  <si>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</si>
  <si>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</si>
  <si>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</si>
  <si>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</si>
  <si>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</si>
  <si>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</si>
  <si>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</si>
  <si>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</si>
  <si>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</si>
  <si>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</si>
  <si>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</si>
  <si>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</si>
  <si>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</si>
  <si>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</si>
  <si>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</si>
  <si>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</si>
  <si>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Modelované odlišnosti v skutečných nákladech a zisku (Kč, běžné ceny) - pouze pro účely simulace</t>
  </si>
  <si>
    <t>Skutečný roční výkon (km)</t>
  </si>
  <si>
    <t>Celková částka za poskytnuté služby (upravená)</t>
  </si>
  <si>
    <t>Zisk (upravený)</t>
  </si>
  <si>
    <t>Nejlepší možná nabídka</t>
  </si>
  <si>
    <t>Elektronické mýtné - dle skutečného vývoje sazeb</t>
  </si>
  <si>
    <t>závazně předložených dopravcem za každý rok trvání veřejné zakázky</t>
  </si>
  <si>
    <t>Informace k tomuto souboru</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</si>
  <si>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</si>
  <si>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</si>
  <si>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</si>
  <si>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</si>
  <si>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</si>
  <si>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</si>
  <si>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</si>
  <si>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</si>
  <si>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</si>
  <si>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</si>
  <si>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CNG</t>
  </si>
  <si>
    <t xml:space="preserve">s pohonem  </t>
  </si>
  <si>
    <t>a pro nový počet vozidel</t>
  </si>
  <si>
    <t>Otázky</t>
  </si>
  <si>
    <t>Úkoly</t>
  </si>
  <si>
    <t>Palivo [% vozidel]</t>
  </si>
  <si>
    <t>Klimatizace [% vozidel]</t>
  </si>
  <si>
    <t>Nízkopodlažnost [% vozidel]</t>
  </si>
  <si>
    <t>Velikostní kategorie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</si>
  <si>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</si>
  <si>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</si>
  <si>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</si>
  <si>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</si>
  <si>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</si>
  <si>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</si>
  <si>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11.5 - 13.0 m</t>
  </si>
  <si>
    <t>10.0 - 11.0 m</t>
  </si>
  <si>
    <t>11d</t>
  </si>
  <si>
    <t>Pohonné hmoty a oleje</t>
  </si>
  <si>
    <t>Pohonné hmoty a oleje - Nafta</t>
  </si>
  <si>
    <t>Pohonné hmoty a oleje - CNG</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</si>
  <si>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</si>
  <si>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</si>
  <si>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</si>
  <si>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</si>
  <si>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</si>
  <si>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</si>
  <si>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</si>
  <si>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</si>
  <si>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</si>
  <si>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NASTAVENÍ ZADAVATELE</t>
  </si>
  <si>
    <t>= podíl, který určuje Zadavatel</t>
  </si>
  <si>
    <t>Vážená průměrná cena</t>
  </si>
  <si>
    <r>
      <t xml:space="preserve">závazně předložených dopravcem za každý rok trvání veřejné zakázky </t>
    </r>
    <r>
      <rPr>
        <i/>
        <sz val="10"/>
        <color theme="1"/>
        <rFont val="Arial"/>
        <family val="2"/>
        <charset val="238"/>
      </rPr>
      <t>(podíly by měly být vypočtené a zadané bez zaokrouhlení, viz doprovodný Manuál)</t>
    </r>
  </si>
  <si>
    <t>Pozor - nabízené částky jsou zaokrouhlené na 3 desetinná místa, procenta na celé procento</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</si>
  <si>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</si>
  <si>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</si>
  <si>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</si>
  <si>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</si>
  <si>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</si>
  <si>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</si>
  <si>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</si>
  <si>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</si>
  <si>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</si>
  <si>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</si>
  <si>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</si>
  <si>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</si>
  <si>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</si>
  <si>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</si>
  <si>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</si>
  <si>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</si>
  <si>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</si>
  <si>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</si>
  <si>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</si>
  <si>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</si>
  <si>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</si>
  <si>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</si>
  <si>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</si>
  <si>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</si>
  <si>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</si>
  <si>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</si>
  <si>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</si>
  <si>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</si>
  <si>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</si>
  <si>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</si>
  <si>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</si>
  <si>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</si>
  <si>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</si>
  <si>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</si>
  <si>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</si>
  <si>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</si>
  <si>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</si>
  <si>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</si>
  <si>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</si>
  <si>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</si>
  <si>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</si>
  <si>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</si>
  <si>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</si>
  <si>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</si>
  <si>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</si>
  <si>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</si>
  <si>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</si>
  <si>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</si>
  <si>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</si>
  <si>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</si>
  <si>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</si>
  <si>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</si>
  <si>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</si>
  <si>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</si>
  <si>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</si>
  <si>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</si>
  <si>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</si>
  <si>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</si>
  <si>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</si>
  <si>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</si>
  <si>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</si>
  <si>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</si>
  <si>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</si>
  <si>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</si>
  <si>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</si>
  <si>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</si>
  <si>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</si>
  <si>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</si>
  <si>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</si>
  <si>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</si>
  <si>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</si>
  <si>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</si>
  <si>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</si>
  <si>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</si>
  <si>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</si>
  <si>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</si>
  <si>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</si>
  <si>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</si>
  <si>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</si>
  <si>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</si>
  <si>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</si>
  <si>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</si>
  <si>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</si>
  <si>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</si>
  <si>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</si>
  <si>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</si>
  <si>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Poplatek KODIS (Kč/Vozokm)</t>
  </si>
  <si>
    <t>NENÍ ZAHRNUTO DO VÝPOČTU CENY ZA OBJÍŽĎKY</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</si>
  <si>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</si>
  <si>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</si>
  <si>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</si>
  <si>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</si>
  <si>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</si>
  <si>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</si>
  <si>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</si>
  <si>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pro upravené výkony a upravený počet vozidel</t>
  </si>
  <si>
    <t>Cena za Vozokm (bez přejezdů)</t>
  </si>
  <si>
    <t>Index pro elektřinu</t>
  </si>
  <si>
    <t>Váha subkritéria "Přepočtená cenová nabídka"</t>
  </si>
  <si>
    <t>ZÁKLADNÍ CENOVÁ NABÍDKA PRO VŠECHNY TYPY POHONU</t>
  </si>
  <si>
    <t>PŘEPOČTENÁ CENOVÁ NABÍDKA PRO VŠECHNY TYPY POHONU</t>
  </si>
  <si>
    <t>Cena Vozokm neujetého Spoje (pokud důvod pro neujetí nebyl na straně Dopravce)</t>
  </si>
  <si>
    <t>#</t>
  </si>
  <si>
    <t>Sazba spotřební daně (Kč/MWh)</t>
  </si>
  <si>
    <t>Sazba spotřební daně (Kč/kg)</t>
  </si>
  <si>
    <t>Výchozí průměrná cena (Kč/kg)</t>
  </si>
  <si>
    <t>Faktor pro přepočet na kg (MWh/kg)</t>
  </si>
  <si>
    <t>Cenova nabidka NAFTA</t>
  </si>
  <si>
    <t>V oblasti L32:W32 špatný vzorec, nezahrnuje nový řádek 31.</t>
  </si>
  <si>
    <t>Cenova nabidka CNG</t>
  </si>
  <si>
    <t>Není chybou</t>
  </si>
  <si>
    <t>Uvažovaná cena pro kalendářní rok(Kč/kg)</t>
  </si>
  <si>
    <t>Index pro daný kalendářní rok (pro soutěž)</t>
  </si>
  <si>
    <t>Vstupy pro hodnocení vlivu spotřební daně na cenu CNG</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</si>
  <si>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</si>
  <si>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</si>
  <si>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</si>
  <si>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</si>
  <si>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</si>
  <si>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elektro</t>
  </si>
  <si>
    <t>Elektro</t>
  </si>
  <si>
    <t>ELEKTRO</t>
  </si>
  <si>
    <t>Pohonné hmoty a oleje - Elektro</t>
  </si>
  <si>
    <t>Váhy sub-kritérií pro hodnocení dílčího hodnotícího kritéria "Technická kritéria nabídky"</t>
  </si>
  <si>
    <t>na základě podílu vybraných sub-kritérií na vozovém parku za celé období veřejné zakázky</t>
  </si>
  <si>
    <t>Sub-kritérium</t>
  </si>
  <si>
    <t>Přepočtená nabídka je pro změnu výkonu o</t>
  </si>
  <si>
    <t>Celkový počet bodů pro dílčí hodnotící kritérium "Technická kritéria nabídky"</t>
  </si>
  <si>
    <t>Vážená průměrná nabídková cena za 1 Vozokm pro dílčí hodnotící kritérium "Nabídková cena"</t>
  </si>
  <si>
    <t>Kritérium</t>
  </si>
  <si>
    <t>Index pro CNG</t>
  </si>
  <si>
    <t>(nepoužívá se)</t>
  </si>
  <si>
    <t>Datum: 10.12.2014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</si>
</sst>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s>
  <fonts count="39">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b/>
      <sz val="10"/>
      <color theme="0" tint="-0.249977111117893"/>
      <name val="Arial"/>
      <family val="2"/>
    </font>
  </fonts>
  <fills count="1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s>
  <borders count="1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753">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4" fillId="0" borderId="27"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1" fillId="5" borderId="5" xfId="0" applyFont="1" applyFill="1" applyBorder="1" applyAlignment="1">
      <alignment wrapText="1"/>
    </xf>
    <xf numFmtId="0" fontId="1" fillId="5" borderId="52" xfId="0" applyFont="1" applyFill="1" applyBorder="1" applyAlignment="1">
      <alignment wrapText="1"/>
    </xf>
    <xf numFmtId="0" fontId="0" fillId="5" borderId="52" xfId="0" applyFill="1" applyBorder="1" applyAlignment="1">
      <alignment horizontal="right"/>
    </xf>
    <xf numFmtId="0" fontId="0" fillId="5" borderId="5" xfId="0" applyFill="1" applyBorder="1" applyAlignment="1">
      <alignment horizontal="right"/>
    </xf>
    <xf numFmtId="0" fontId="5" fillId="5" borderId="0" xfId="0" applyFont="1" applyFill="1"/>
    <xf numFmtId="0" fontId="4" fillId="5" borderId="52" xfId="0" applyFont="1" applyFill="1" applyBorder="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0" fontId="3" fillId="4" borderId="62" xfId="0" applyFont="1" applyFill="1" applyBorder="1" applyAlignment="1">
      <alignment horizontal="center"/>
    </xf>
    <xf numFmtId="165" fontId="0" fillId="5" borderId="0" xfId="0" applyNumberFormat="1" applyFill="1" applyBorder="1"/>
    <xf numFmtId="0" fontId="3" fillId="4" borderId="5" xfId="0" applyFont="1" applyFill="1" applyBorder="1" applyAlignment="1">
      <alignment horizontal="center" vertical="center"/>
    </xf>
    <xf numFmtId="0" fontId="3" fillId="4" borderId="32" xfId="0" applyFont="1" applyFill="1" applyBorder="1" applyAlignment="1">
      <alignment horizontal="center" vertical="center"/>
    </xf>
    <xf numFmtId="1" fontId="0" fillId="3" borderId="74"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1" fontId="0" fillId="3" borderId="76" xfId="0" applyNumberFormat="1" applyFont="1" applyFill="1" applyBorder="1" applyAlignment="1">
      <alignment horizontal="center" vertical="center" wrapText="1"/>
    </xf>
    <xf numFmtId="0" fontId="0" fillId="3" borderId="60" xfId="0" applyFill="1" applyBorder="1" applyAlignment="1">
      <alignment horizontal="center" vertical="center"/>
    </xf>
    <xf numFmtId="0" fontId="3" fillId="4" borderId="77" xfId="0" applyFont="1" applyFill="1" applyBorder="1" applyAlignment="1">
      <alignment horizontal="center"/>
    </xf>
    <xf numFmtId="0" fontId="3" fillId="4" borderId="78" xfId="0" applyFont="1" applyFill="1" applyBorder="1" applyAlignment="1">
      <alignment horizontal="center"/>
    </xf>
    <xf numFmtId="0" fontId="3" fillId="4" borderId="80" xfId="0" applyFont="1" applyFill="1" applyBorder="1" applyAlignment="1">
      <alignment horizont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86" xfId="0" applyFill="1" applyBorder="1"/>
    <xf numFmtId="0" fontId="0" fillId="5" borderId="5" xfId="0" applyFill="1" applyBorder="1" applyAlignment="1">
      <alignment vertical="center"/>
    </xf>
    <xf numFmtId="0" fontId="4" fillId="5" borderId="57" xfId="0" applyFont="1" applyFill="1" applyBorder="1"/>
    <xf numFmtId="0" fontId="4" fillId="0" borderId="6" xfId="0" applyFont="1" applyBorder="1"/>
    <xf numFmtId="0" fontId="0" fillId="5" borderId="56" xfId="0" applyFill="1" applyBorder="1" applyAlignment="1">
      <alignment horizontal="right"/>
    </xf>
    <xf numFmtId="4" fontId="7" fillId="5" borderId="55" xfId="0" applyNumberFormat="1" applyFont="1" applyFill="1" applyBorder="1" applyAlignment="1">
      <alignment wrapText="1"/>
    </xf>
    <xf numFmtId="164" fontId="0" fillId="12" borderId="2" xfId="0" applyNumberFormat="1" applyFill="1" applyBorder="1"/>
    <xf numFmtId="10" fontId="0" fillId="5" borderId="2" xfId="2" applyNumberFormat="1" applyFont="1" applyFill="1" applyBorder="1"/>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87" xfId="0" applyFont="1" applyFill="1" applyBorder="1"/>
    <xf numFmtId="0" fontId="4" fillId="0" borderId="69" xfId="0" applyFont="1" applyFill="1" applyBorder="1" applyAlignment="1">
      <alignment horizontal="left" vertical="center"/>
    </xf>
    <xf numFmtId="0" fontId="0" fillId="0" borderId="86" xfId="0" applyBorder="1"/>
    <xf numFmtId="0" fontId="0" fillId="0" borderId="88" xfId="0" applyBorder="1"/>
    <xf numFmtId="0" fontId="1" fillId="5" borderId="85" xfId="0" applyFont="1" applyFill="1" applyBorder="1" applyAlignment="1">
      <alignment vertical="center"/>
    </xf>
    <xf numFmtId="4" fontId="16" fillId="5" borderId="5" xfId="0" applyNumberFormat="1" applyFont="1" applyFill="1" applyBorder="1"/>
    <xf numFmtId="2" fontId="13" fillId="5" borderId="89" xfId="0" applyNumberFormat="1" applyFont="1" applyFill="1" applyBorder="1"/>
    <xf numFmtId="0" fontId="0" fillId="5" borderId="48" xfId="0" applyFill="1" applyBorder="1" applyAlignment="1">
      <alignment horizontal="center" wrapText="1"/>
    </xf>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6" xfId="0" applyFont="1" applyFill="1" applyBorder="1" applyAlignment="1">
      <alignment horizontal="center" wrapText="1"/>
    </xf>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94"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91"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92"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93"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94"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95"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90"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93" xfId="0" applyNumberFormat="1" applyFill="1" applyBorder="1" applyAlignment="1">
      <alignment horizontal="right" indent="2"/>
    </xf>
    <xf numFmtId="3" fontId="0" fillId="5" borderId="98"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101" xfId="0" applyNumberFormat="1" applyFont="1" applyFill="1" applyBorder="1" applyAlignment="1">
      <alignment horizontal="center"/>
    </xf>
    <xf numFmtId="3" fontId="1" fillId="5" borderId="102" xfId="0" applyNumberFormat="1" applyFont="1" applyFill="1" applyBorder="1" applyAlignment="1">
      <alignment horizontal="center"/>
    </xf>
    <xf numFmtId="3" fontId="20" fillId="5" borderId="103" xfId="0" applyNumberFormat="1" applyFont="1" applyFill="1" applyBorder="1" applyAlignment="1">
      <alignment horizontal="left" indent="2"/>
    </xf>
    <xf numFmtId="3" fontId="1" fillId="5" borderId="103" xfId="0" applyNumberFormat="1" applyFont="1" applyFill="1" applyBorder="1" applyAlignment="1">
      <alignment horizontal="left" indent="2"/>
    </xf>
    <xf numFmtId="3" fontId="1" fillId="5" borderId="104" xfId="0" applyNumberFormat="1" applyFont="1" applyFill="1" applyBorder="1" applyAlignment="1">
      <alignment horizontal="left" indent="2"/>
    </xf>
    <xf numFmtId="3" fontId="20" fillId="5" borderId="105"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8" xfId="0" applyFill="1" applyBorder="1"/>
    <xf numFmtId="0" fontId="0" fillId="14" borderId="109" xfId="0" applyFill="1" applyBorder="1"/>
    <xf numFmtId="0" fontId="0" fillId="14" borderId="107"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84"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22" xfId="0" applyNumberFormat="1" applyFill="1" applyBorder="1" applyAlignment="1">
      <alignment horizontal="right" vertical="center"/>
    </xf>
    <xf numFmtId="169" fontId="0" fillId="5" borderId="18" xfId="0" applyNumberFormat="1" applyFill="1" applyBorder="1" applyAlignment="1">
      <alignment horizontal="right" vertical="center"/>
    </xf>
    <xf numFmtId="169" fontId="0" fillId="5" borderId="19"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85" xfId="3" applyFont="1" applyFill="1" applyBorder="1" applyAlignment="1">
      <alignment horizontal="left" vertical="center"/>
    </xf>
    <xf numFmtId="0" fontId="24" fillId="5" borderId="86" xfId="3" applyFont="1" applyFill="1" applyBorder="1" applyAlignment="1">
      <alignment horizontal="left"/>
    </xf>
    <xf numFmtId="0" fontId="24" fillId="5" borderId="87" xfId="3" applyFont="1" applyFill="1" applyBorder="1" applyAlignment="1">
      <alignment horizontal="left"/>
    </xf>
    <xf numFmtId="0" fontId="25" fillId="5" borderId="124"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106"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103" xfId="3" applyFont="1" applyFill="1" applyBorder="1" applyAlignment="1">
      <alignment horizontal="left"/>
    </xf>
    <xf numFmtId="0" fontId="25" fillId="5" borderId="120"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102" xfId="3" applyNumberFormat="1" applyFont="1" applyFill="1" applyBorder="1" applyAlignment="1">
      <alignment horizontal="left"/>
    </xf>
    <xf numFmtId="0" fontId="25" fillId="5" borderId="106" xfId="3" applyFont="1" applyFill="1" applyBorder="1" applyAlignment="1">
      <alignment horizontal="left" vertical="top"/>
    </xf>
    <xf numFmtId="0" fontId="25" fillId="5" borderId="117"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26" xfId="3" applyFont="1" applyFill="1" applyBorder="1" applyAlignment="1">
      <alignment horizontal="left"/>
    </xf>
    <xf numFmtId="0" fontId="24" fillId="5" borderId="106"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18" xfId="3" applyFont="1" applyFill="1" applyBorder="1" applyAlignment="1">
      <alignment horizontal="left"/>
    </xf>
    <xf numFmtId="14" fontId="24" fillId="5" borderId="51" xfId="3" applyNumberFormat="1" applyFont="1" applyFill="1" applyBorder="1" applyAlignment="1">
      <alignment horizontal="left"/>
    </xf>
    <xf numFmtId="14" fontId="24" fillId="5" borderId="119" xfId="3" applyNumberFormat="1" applyFont="1" applyFill="1" applyBorder="1" applyAlignment="1">
      <alignment horizontal="left"/>
    </xf>
    <xf numFmtId="14" fontId="24" fillId="5" borderId="105"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103" xfId="3" applyFont="1" applyFill="1" applyBorder="1" applyAlignment="1">
      <alignment horizontal="left"/>
    </xf>
    <xf numFmtId="0" fontId="24" fillId="5" borderId="119" xfId="3" applyFont="1" applyFill="1" applyBorder="1" applyAlignment="1">
      <alignment horizontal="left"/>
    </xf>
    <xf numFmtId="0" fontId="24" fillId="5" borderId="127"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105" xfId="3" applyFont="1" applyFill="1" applyBorder="1" applyAlignment="1">
      <alignment horizontal="left"/>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14" fontId="24" fillId="5" borderId="106" xfId="3" applyNumberFormat="1" applyFont="1" applyFill="1" applyBorder="1" applyAlignment="1">
      <alignment horizontal="left" wrapText="1"/>
    </xf>
    <xf numFmtId="14" fontId="24" fillId="5" borderId="103" xfId="3" applyNumberFormat="1" applyFont="1" applyFill="1" applyBorder="1" applyAlignment="1">
      <alignment wrapText="1"/>
    </xf>
    <xf numFmtId="0" fontId="27" fillId="5" borderId="96" xfId="3" applyFont="1" applyFill="1" applyBorder="1" applyAlignment="1">
      <alignment wrapText="1"/>
    </xf>
    <xf numFmtId="0" fontId="32" fillId="5" borderId="106" xfId="3" applyFont="1" applyFill="1" applyBorder="1" applyAlignment="1">
      <alignment horizontal="left" vertical="top" wrapText="1"/>
    </xf>
    <xf numFmtId="14" fontId="30" fillId="5" borderId="103" xfId="3" applyNumberFormat="1" applyFont="1" applyFill="1" applyBorder="1" applyAlignment="1">
      <alignment horizontal="left" vertical="top" wrapText="1"/>
    </xf>
    <xf numFmtId="0" fontId="0" fillId="0" borderId="0" xfId="0" applyAlignment="1">
      <alignment horizontal="left"/>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7" fillId="5" borderId="106"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103"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0" fontId="3" fillId="5" borderId="0" xfId="0" applyFont="1" applyFill="1" applyBorder="1" applyAlignment="1"/>
    <xf numFmtId="164" fontId="3" fillId="5" borderId="0" xfId="0" applyNumberFormat="1" applyFont="1" applyFill="1" applyBorder="1"/>
    <xf numFmtId="10" fontId="3" fillId="5" borderId="0" xfId="2" applyNumberFormat="1" applyFont="1" applyFill="1" applyBorder="1"/>
    <xf numFmtId="170" fontId="0" fillId="5" borderId="84" xfId="0" applyNumberFormat="1" applyFill="1" applyBorder="1" applyAlignment="1">
      <alignment horizontal="right" vertic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79"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81" xfId="0" applyNumberFormat="1" applyFill="1" applyBorder="1" applyAlignment="1">
      <alignment horizontal="right" vertical="center"/>
    </xf>
    <xf numFmtId="170" fontId="0" fillId="5" borderId="82" xfId="0" applyNumberFormat="1" applyFill="1" applyBorder="1" applyAlignment="1">
      <alignment horizontal="right" vertical="center"/>
    </xf>
    <xf numFmtId="170" fontId="0" fillId="5" borderId="8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90"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9" fontId="0" fillId="2" borderId="79" xfId="0" applyNumberFormat="1" applyFill="1" applyBorder="1" applyAlignment="1" applyProtection="1">
      <alignment horizontal="right" vertical="center"/>
      <protection locked="0"/>
    </xf>
    <xf numFmtId="169" fontId="0" fillId="2" borderId="82" xfId="0" applyNumberFormat="1" applyFill="1" applyBorder="1" applyAlignment="1" applyProtection="1">
      <alignment horizontal="right" vertical="center"/>
      <protection locked="0"/>
    </xf>
    <xf numFmtId="169" fontId="0" fillId="2" borderId="83" xfId="0" applyNumberFormat="1" applyFill="1" applyBorder="1" applyAlignment="1" applyProtection="1">
      <alignment horizontal="right" vertical="center"/>
      <protection locked="0"/>
    </xf>
    <xf numFmtId="169" fontId="0" fillId="2" borderId="81" xfId="0" applyNumberFormat="1" applyFill="1" applyBorder="1" applyAlignment="1" applyProtection="1">
      <alignment horizontal="right" vertical="center"/>
      <protection locked="0"/>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10" xfId="0" quotePrefix="1" applyFill="1" applyBorder="1" applyAlignment="1">
      <alignment horizontal="right"/>
    </xf>
    <xf numFmtId="0" fontId="0" fillId="5" borderId="57" xfId="0" applyFill="1" applyBorder="1" applyAlignment="1">
      <alignment wrapText="1"/>
    </xf>
    <xf numFmtId="0" fontId="0" fillId="0" borderId="58" xfId="0" applyBorder="1" applyAlignment="1">
      <alignment wrapText="1"/>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1" fontId="0" fillId="5" borderId="2" xfId="0" applyNumberFormat="1" applyFill="1" applyBorder="1"/>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165" fontId="7" fillId="5" borderId="57" xfId="0" applyNumberFormat="1" applyFont="1" applyFill="1" applyBorder="1" applyAlignment="1">
      <alignment horizontal="right" indent="1"/>
    </xf>
    <xf numFmtId="165" fontId="7" fillId="5" borderId="1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9" xfId="3" applyFont="1" applyFill="1" applyBorder="1" applyAlignment="1">
      <alignment wrapText="1"/>
    </xf>
    <xf numFmtId="0" fontId="0" fillId="0" borderId="106"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106"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103"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84" xfId="0" applyNumberFormat="1" applyFill="1" applyBorder="1" applyAlignment="1">
      <alignment horizontal="right" vertical="center"/>
    </xf>
    <xf numFmtId="169" fontId="0" fillId="0" borderId="20" xfId="0" applyNumberFormat="1" applyFill="1" applyBorder="1" applyAlignment="1">
      <alignment horizontal="right" vertical="center"/>
    </xf>
    <xf numFmtId="169" fontId="0" fillId="0" borderId="21" xfId="0" applyNumberFormat="1" applyFill="1" applyBorder="1" applyAlignment="1">
      <alignment horizontal="right" vertical="center"/>
    </xf>
    <xf numFmtId="169" fontId="0" fillId="5" borderId="79" xfId="0" applyNumberFormat="1" applyFill="1" applyBorder="1" applyAlignment="1">
      <alignment horizontal="right" vertical="center"/>
    </xf>
    <xf numFmtId="169" fontId="0" fillId="5" borderId="82" xfId="0" applyNumberFormat="1" applyFill="1" applyBorder="1" applyAlignment="1">
      <alignment horizontal="right" vertical="center"/>
    </xf>
    <xf numFmtId="169" fontId="0" fillId="5" borderId="83" xfId="0" applyNumberFormat="1" applyFill="1" applyBorder="1" applyAlignment="1">
      <alignment horizontal="right" vertical="center"/>
    </xf>
    <xf numFmtId="169" fontId="0" fillId="0" borderId="23" xfId="0" applyNumberFormat="1" applyFill="1" applyBorder="1" applyAlignment="1">
      <alignment horizontal="right" vertical="center"/>
    </xf>
    <xf numFmtId="169" fontId="0" fillId="5" borderId="8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165" fontId="0" fillId="5" borderId="5" xfId="0" applyNumberFormat="1" applyFill="1" applyBorder="1" applyAlignment="1" applyProtection="1">
      <alignment horizontal="right" indent="1"/>
    </xf>
    <xf numFmtId="165" fontId="0" fillId="5" borderId="26" xfId="0" applyNumberFormat="1" applyFill="1" applyBorder="1" applyAlignment="1" applyProtection="1">
      <alignment horizontal="right" indent="1"/>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0" fontId="0" fillId="10" borderId="2" xfId="0" applyNumberFormat="1" applyFill="1" applyBorder="1" applyProtection="1"/>
    <xf numFmtId="0" fontId="0" fillId="13" borderId="0" xfId="0" applyNumberFormat="1" applyFill="1" applyBorder="1" applyProtection="1"/>
    <xf numFmtId="9" fontId="0" fillId="13" borderId="0"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10" xfId="0" quotePrefix="1" applyFill="1" applyBorder="1" applyAlignment="1" applyProtection="1">
      <alignment horizontal="right"/>
    </xf>
    <xf numFmtId="0" fontId="0" fillId="5" borderId="57" xfId="0" applyFill="1" applyBorder="1" applyAlignment="1" applyProtection="1">
      <alignment wrapText="1"/>
    </xf>
    <xf numFmtId="0" fontId="0" fillId="0" borderId="58" xfId="0" applyBorder="1" applyAlignment="1" applyProtection="1">
      <alignment wrapText="1"/>
    </xf>
    <xf numFmtId="0" fontId="0" fillId="5" borderId="58" xfId="0" applyFill="1" applyBorder="1" applyProtection="1"/>
    <xf numFmtId="0" fontId="0" fillId="5" borderId="59"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4" xfId="0" applyNumberFormat="1" applyFont="1" applyFill="1" applyBorder="1" applyAlignment="1" applyProtection="1">
      <alignment horizontal="center" vertical="center" wrapText="1"/>
    </xf>
    <xf numFmtId="1" fontId="0" fillId="3" borderId="75" xfId="0" applyNumberFormat="1" applyFont="1" applyFill="1" applyBorder="1" applyAlignment="1" applyProtection="1">
      <alignment horizontal="center" vertical="center" wrapText="1"/>
    </xf>
    <xf numFmtId="1" fontId="0" fillId="3" borderId="76" xfId="0" applyNumberFormat="1" applyFont="1" applyFill="1" applyBorder="1" applyAlignment="1" applyProtection="1">
      <alignment horizontal="center" vertical="center" wrapText="1"/>
    </xf>
    <xf numFmtId="0" fontId="3" fillId="4" borderId="77" xfId="0" applyFont="1" applyFill="1" applyBorder="1" applyAlignment="1" applyProtection="1">
      <alignment horizontal="center"/>
    </xf>
    <xf numFmtId="9" fontId="0" fillId="0" borderId="84"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0" fontId="3" fillId="4" borderId="78" xfId="0" applyFont="1" applyFill="1" applyBorder="1" applyAlignment="1" applyProtection="1">
      <alignment horizontal="center"/>
    </xf>
    <xf numFmtId="9" fontId="0" fillId="10" borderId="79" xfId="0" applyNumberFormat="1" applyFill="1" applyBorder="1" applyAlignment="1" applyProtection="1">
      <alignment horizontal="center" vertical="center"/>
    </xf>
    <xf numFmtId="9" fontId="0" fillId="10" borderId="82" xfId="0" applyNumberFormat="1" applyFill="1" applyBorder="1" applyAlignment="1" applyProtection="1">
      <alignment horizontal="center" vertical="center"/>
    </xf>
    <xf numFmtId="9" fontId="0" fillId="10" borderId="83" xfId="0" applyNumberFormat="1" applyFill="1" applyBorder="1" applyAlignment="1" applyProtection="1">
      <alignment horizontal="center"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0" fontId="3" fillId="4" borderId="80" xfId="0" applyFont="1" applyFill="1" applyBorder="1" applyAlignment="1" applyProtection="1">
      <alignment horizontal="center"/>
    </xf>
    <xf numFmtId="9" fontId="0" fillId="10" borderId="81"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0" fontId="3" fillId="4" borderId="34" xfId="0" applyFont="1" applyFill="1" applyBorder="1" applyAlignment="1" applyProtection="1">
      <alignment horizont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4" fillId="0" borderId="120" xfId="0" applyFont="1" applyFill="1" applyBorder="1" applyAlignment="1" applyProtection="1">
      <alignment horizontal="left" vertical="center"/>
    </xf>
    <xf numFmtId="0" fontId="4" fillId="0" borderId="122"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54" xfId="0" applyFont="1" applyFill="1" applyBorder="1" applyAlignment="1" applyProtection="1">
      <alignment horizontal="left" vertical="center"/>
    </xf>
    <xf numFmtId="0" fontId="4" fillId="0" borderId="121" xfId="0" applyFont="1" applyFill="1" applyBorder="1" applyAlignment="1" applyProtection="1">
      <alignment horizontal="left" vertical="center"/>
    </xf>
    <xf numFmtId="0" fontId="4" fillId="0" borderId="49" xfId="0" applyFont="1" applyFill="1" applyBorder="1" applyAlignment="1" applyProtection="1">
      <alignment horizontal="left" vertical="center"/>
    </xf>
    <xf numFmtId="0" fontId="3" fillId="4" borderId="32" xfId="0"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7" fillId="13" borderId="0" xfId="0" applyFont="1" applyFill="1" applyBorder="1" applyAlignment="1" applyProtection="1">
      <alignment horizontal="left" vertical="center"/>
    </xf>
    <xf numFmtId="0" fontId="0" fillId="5" borderId="124" xfId="0" applyFill="1" applyBorder="1" applyProtection="1"/>
    <xf numFmtId="0" fontId="0" fillId="5" borderId="7" xfId="0" applyFill="1" applyBorder="1" applyProtection="1"/>
    <xf numFmtId="0" fontId="0" fillId="5" borderId="128" xfId="0" applyFill="1" applyBorder="1" applyProtection="1"/>
    <xf numFmtId="0" fontId="0" fillId="5" borderId="130" xfId="0" applyFill="1" applyBorder="1" applyProtection="1"/>
    <xf numFmtId="0" fontId="0" fillId="5" borderId="131" xfId="0" applyFill="1" applyBorder="1" applyProtection="1"/>
    <xf numFmtId="0" fontId="5" fillId="5" borderId="0" xfId="0" applyFont="1" applyFill="1" applyBorder="1" applyProtection="1"/>
    <xf numFmtId="0" fontId="0" fillId="5" borderId="5" xfId="0" applyFill="1" applyBorder="1" applyProtection="1"/>
    <xf numFmtId="0" fontId="0" fillId="10" borderId="26" xfId="0" applyFill="1" applyBorder="1" applyProtection="1"/>
    <xf numFmtId="166" fontId="0" fillId="5" borderId="2" xfId="0" applyNumberFormat="1" applyFill="1" applyBorder="1" applyProtection="1"/>
    <xf numFmtId="166" fontId="0" fillId="5" borderId="26" xfId="0" applyNumberFormat="1" applyFill="1" applyBorder="1" applyProtection="1"/>
    <xf numFmtId="166" fontId="5" fillId="5" borderId="0" xfId="0" applyNumberFormat="1" applyFont="1" applyFill="1" applyBorder="1" applyProtection="1"/>
    <xf numFmtId="0" fontId="4" fillId="5" borderId="27" xfId="0" applyFont="1" applyFill="1" applyBorder="1" applyProtection="1"/>
    <xf numFmtId="0" fontId="4" fillId="5" borderId="32" xfId="0" applyFont="1" applyFill="1" applyBorder="1" applyProtection="1"/>
    <xf numFmtId="0" fontId="4" fillId="5" borderId="49" xfId="0" applyFont="1" applyFill="1" applyBorder="1" applyProtection="1"/>
    <xf numFmtId="164" fontId="4" fillId="13" borderId="28" xfId="0" applyNumberFormat="1" applyFont="1" applyFill="1" applyBorder="1" applyProtection="1"/>
    <xf numFmtId="164" fontId="4" fillId="5" borderId="28" xfId="0" applyNumberFormat="1" applyFont="1" applyFill="1" applyBorder="1" applyProtection="1"/>
    <xf numFmtId="164" fontId="4" fillId="5" borderId="29" xfId="0" applyNumberFormat="1" applyFont="1" applyFill="1" applyBorder="1" applyProtection="1"/>
    <xf numFmtId="164" fontId="38" fillId="5" borderId="0" xfId="0" applyNumberFormat="1" applyFont="1" applyFill="1" applyBorder="1" applyProtection="1"/>
    <xf numFmtId="0" fontId="4" fillId="13" borderId="0" xfId="0" applyFont="1" applyFill="1" applyBorder="1" applyProtection="1"/>
    <xf numFmtId="164" fontId="4" fillId="13" borderId="0" xfId="0" applyNumberFormat="1" applyFont="1" applyFill="1" applyBorder="1" applyProtection="1"/>
    <xf numFmtId="0" fontId="0" fillId="0" borderId="0" xfId="0" applyFill="1" applyAlignment="1" applyProtection="1">
      <alignment horizontal="center"/>
    </xf>
    <xf numFmtId="0" fontId="25" fillId="5" borderId="61" xfId="3" applyFont="1" applyFill="1" applyBorder="1" applyAlignment="1">
      <alignment horizontal="left" wrapText="1"/>
    </xf>
    <xf numFmtId="0" fontId="25" fillId="5" borderId="96" xfId="3" applyFont="1" applyFill="1" applyBorder="1" applyAlignment="1">
      <alignment horizontal="left" wrapText="1"/>
    </xf>
    <xf numFmtId="0" fontId="25" fillId="5" borderId="99" xfId="3" applyFont="1" applyFill="1" applyBorder="1" applyAlignment="1">
      <alignment horizontal="left" wrapText="1"/>
    </xf>
    <xf numFmtId="0" fontId="35" fillId="5" borderId="106" xfId="3" applyFont="1" applyFill="1" applyBorder="1" applyAlignment="1">
      <alignment horizontal="left" wrapText="1"/>
    </xf>
    <xf numFmtId="0" fontId="35" fillId="5" borderId="0" xfId="3" applyFont="1" applyFill="1" applyBorder="1" applyAlignment="1">
      <alignment horizontal="left" wrapText="1"/>
    </xf>
    <xf numFmtId="0" fontId="35" fillId="5" borderId="103" xfId="3" applyFont="1" applyFill="1" applyBorder="1" applyAlignment="1">
      <alignment horizontal="left" wrapText="1"/>
    </xf>
    <xf numFmtId="0" fontId="35" fillId="5" borderId="118" xfId="3" applyFont="1" applyFill="1" applyBorder="1" applyAlignment="1">
      <alignment horizontal="left" wrapText="1"/>
    </xf>
    <xf numFmtId="0" fontId="35" fillId="5" borderId="51" xfId="3" applyFont="1" applyFill="1" applyBorder="1" applyAlignment="1">
      <alignment horizontal="left" wrapText="1"/>
    </xf>
    <xf numFmtId="0" fontId="35" fillId="5" borderId="105" xfId="3" applyFont="1" applyFill="1" applyBorder="1" applyAlignment="1">
      <alignment horizontal="left" wrapText="1"/>
    </xf>
    <xf numFmtId="0" fontId="24" fillId="5" borderId="118" xfId="3" applyFont="1" applyFill="1" applyBorder="1" applyAlignment="1">
      <alignment horizontal="left" wrapText="1"/>
    </xf>
    <xf numFmtId="0" fontId="24" fillId="5" borderId="51" xfId="3" applyFont="1" applyFill="1" applyBorder="1" applyAlignment="1">
      <alignment horizontal="left" wrapText="1"/>
    </xf>
    <xf numFmtId="0" fontId="24" fillId="5" borderId="105" xfId="3" applyFont="1" applyFill="1" applyBorder="1" applyAlignment="1">
      <alignment horizontal="left" wrapText="1"/>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4" fillId="5" borderId="106" xfId="3" applyFont="1" applyFill="1" applyBorder="1" applyAlignment="1">
      <alignment horizontal="left" wrapText="1"/>
    </xf>
    <xf numFmtId="0" fontId="24" fillId="5" borderId="0" xfId="3" applyFont="1" applyFill="1" applyBorder="1" applyAlignment="1">
      <alignment horizontal="left" wrapText="1"/>
    </xf>
    <xf numFmtId="0" fontId="24" fillId="5" borderId="103"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106"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103"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96"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96" xfId="3" applyFont="1" applyFill="1" applyBorder="1" applyAlignment="1">
      <alignment horizontal="left"/>
    </xf>
    <xf numFmtId="0" fontId="25" fillId="5" borderId="99" xfId="3" applyFont="1" applyFill="1" applyBorder="1" applyAlignment="1">
      <alignment horizontal="left"/>
    </xf>
    <xf numFmtId="0" fontId="24" fillId="5" borderId="127"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25"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10"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23" xfId="0" applyBorder="1" applyAlignment="1" applyProtection="1">
      <alignment horizontal="center" wrapText="1"/>
    </xf>
    <xf numFmtId="0" fontId="0" fillId="5" borderId="48" xfId="0" applyFill="1" applyBorder="1" applyAlignment="1" applyProtection="1">
      <alignment horizontal="center" wrapText="1"/>
    </xf>
    <xf numFmtId="0" fontId="0" fillId="0" borderId="111" xfId="0" applyBorder="1" applyAlignment="1" applyProtection="1">
      <alignment horizontal="center" wrapText="1"/>
    </xf>
    <xf numFmtId="0" fontId="0" fillId="5" borderId="113" xfId="0" applyFill="1" applyBorder="1" applyAlignment="1" applyProtection="1">
      <alignment horizontal="left" wrapText="1"/>
    </xf>
    <xf numFmtId="0" fontId="0" fillId="0" borderId="112"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114" xfId="0" applyFill="1" applyBorder="1" applyAlignment="1" applyProtection="1">
      <alignment wrapText="1"/>
    </xf>
    <xf numFmtId="0" fontId="0" fillId="0" borderId="7" xfId="0" applyBorder="1" applyAlignment="1" applyProtection="1">
      <alignment wrapText="1"/>
    </xf>
    <xf numFmtId="0" fontId="0" fillId="0" borderId="128" xfId="0" applyBorder="1" applyAlignment="1" applyProtection="1">
      <alignment wrapText="1"/>
    </xf>
    <xf numFmtId="9" fontId="14" fillId="10" borderId="65" xfId="0" applyNumberFormat="1" applyFont="1" applyFill="1" applyBorder="1" applyAlignment="1" applyProtection="1">
      <alignment horizontal="right" vertical="center"/>
    </xf>
    <xf numFmtId="9" fontId="14" fillId="10" borderId="66" xfId="0" applyNumberFormat="1" applyFont="1" applyFill="1" applyBorder="1" applyAlignment="1" applyProtection="1">
      <alignment horizontal="right" vertic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9" fontId="14" fillId="10" borderId="28" xfId="0" applyNumberFormat="1" applyFont="1" applyFill="1" applyBorder="1" applyAlignment="1" applyProtection="1">
      <alignment horizontal="right" vertical="center"/>
    </xf>
    <xf numFmtId="9" fontId="14" fillId="10" borderId="29"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15" xfId="0" applyFont="1" applyFill="1" applyBorder="1" applyAlignment="1" applyProtection="1">
      <alignment horizontal="left" vertical="center" wrapText="1"/>
    </xf>
    <xf numFmtId="0" fontId="0" fillId="0" borderId="112" xfId="0" applyBorder="1" applyAlignment="1" applyProtection="1">
      <alignment horizontal="left" vertical="center" wrapText="1"/>
    </xf>
    <xf numFmtId="0" fontId="4" fillId="0" borderId="116"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0" fontId="4" fillId="0" borderId="117"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06" xfId="0"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17" xfId="0" applyNumberFormat="1" applyFont="1" applyFill="1" applyBorder="1" applyAlignment="1" applyProtection="1">
      <alignment horizontal="left" vertical="center" wrapText="1"/>
    </xf>
    <xf numFmtId="1" fontId="4" fillId="0" borderId="116" xfId="0" applyNumberFormat="1" applyFont="1" applyFill="1" applyBorder="1" applyAlignment="1" applyProtection="1">
      <alignment horizontal="left" vertical="center" wrapText="1"/>
    </xf>
    <xf numFmtId="1" fontId="4" fillId="0" borderId="118" xfId="0" applyNumberFormat="1" applyFont="1" applyFill="1" applyBorder="1" applyAlignment="1" applyProtection="1">
      <alignment horizontal="left" vertical="center" wrapText="1"/>
    </xf>
    <xf numFmtId="0" fontId="0" fillId="0" borderId="119" xfId="0" applyBorder="1" applyAlignment="1" applyProtection="1">
      <alignment horizontal="left" vertical="center" wrapText="1"/>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72"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10" xfId="0" applyBorder="1" applyAlignment="1" applyProtection="1">
      <alignment vertical="center"/>
    </xf>
    <xf numFmtId="0" fontId="1" fillId="3" borderId="71" xfId="0" applyFont="1" applyFill="1" applyBorder="1" applyAlignment="1" applyProtection="1">
      <alignment vertical="center"/>
    </xf>
    <xf numFmtId="0" fontId="0" fillId="0" borderId="111" xfId="0" applyBorder="1" applyAlignment="1" applyProtection="1">
      <alignment vertical="center"/>
    </xf>
    <xf numFmtId="0" fontId="1" fillId="5" borderId="89" xfId="0" applyFont="1" applyFill="1" applyBorder="1" applyAlignment="1">
      <alignment horizontal="center" wrapText="1"/>
    </xf>
    <xf numFmtId="0" fontId="0" fillId="0" borderId="86" xfId="0" applyBorder="1" applyAlignment="1">
      <alignment horizontal="center" wrapText="1"/>
    </xf>
    <xf numFmtId="0" fontId="0" fillId="0" borderId="87" xfId="0"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4" fillId="0" borderId="115" xfId="0" applyFont="1" applyFill="1" applyBorder="1" applyAlignment="1">
      <alignment horizontal="left" vertical="center" wrapText="1"/>
    </xf>
    <xf numFmtId="0" fontId="0" fillId="0" borderId="112" xfId="0" applyBorder="1" applyAlignment="1">
      <alignment horizontal="left" vertical="center" wrapText="1"/>
    </xf>
    <xf numFmtId="0" fontId="4" fillId="0" borderId="116" xfId="0" applyFont="1" applyFill="1" applyBorder="1" applyAlignment="1">
      <alignment horizontal="left" vertical="center" wrapText="1"/>
    </xf>
    <xf numFmtId="0" fontId="0" fillId="0" borderId="56"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10"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5" borderId="48" xfId="0" applyFill="1" applyBorder="1" applyAlignment="1">
      <alignment horizontal="center" wrapText="1"/>
    </xf>
    <xf numFmtId="0" fontId="0" fillId="0" borderId="111" xfId="0" applyBorder="1" applyAlignment="1">
      <alignment horizontal="center" wrapText="1"/>
    </xf>
    <xf numFmtId="0" fontId="0" fillId="5" borderId="113" xfId="0" applyFill="1" applyBorder="1" applyAlignment="1">
      <alignment horizontal="left" wrapText="1"/>
    </xf>
    <xf numFmtId="0" fontId="0" fillId="0" borderId="112"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1" fillId="3" borderId="61" xfId="0" applyFont="1" applyFill="1" applyBorder="1" applyAlignment="1">
      <alignment vertical="center"/>
    </xf>
    <xf numFmtId="0" fontId="0" fillId="0" borderId="110" xfId="0" applyBorder="1" applyAlignment="1">
      <alignment vertical="center"/>
    </xf>
    <xf numFmtId="0" fontId="1" fillId="3" borderId="71" xfId="0" applyFont="1" applyFill="1" applyBorder="1" applyAlignment="1">
      <alignment vertical="center"/>
    </xf>
    <xf numFmtId="0" fontId="0" fillId="0" borderId="111" xfId="0" applyBorder="1" applyAlignment="1">
      <alignment vertical="center"/>
    </xf>
    <xf numFmtId="0" fontId="0" fillId="5" borderId="32" xfId="0" applyFill="1" applyBorder="1" applyAlignment="1">
      <alignment horizontal="left" wrapText="1"/>
    </xf>
    <xf numFmtId="0" fontId="0" fillId="0" borderId="53" xfId="0" applyBorder="1" applyAlignment="1">
      <alignment horizontal="left" wrapText="1"/>
    </xf>
    <xf numFmtId="1" fontId="4" fillId="0" borderId="117" xfId="0" applyNumberFormat="1" applyFont="1" applyFill="1" applyBorder="1" applyAlignment="1">
      <alignment horizontal="left" vertical="center" wrapText="1"/>
    </xf>
    <xf numFmtId="0" fontId="0" fillId="0" borderId="59" xfId="0" applyBorder="1" applyAlignment="1">
      <alignment horizontal="left" vertical="center" wrapText="1"/>
    </xf>
    <xf numFmtId="1" fontId="4" fillId="0" borderId="118" xfId="0" applyNumberFormat="1" applyFont="1" applyFill="1" applyBorder="1" applyAlignment="1">
      <alignment horizontal="left" vertical="center" wrapText="1"/>
    </xf>
    <xf numFmtId="0" fontId="0" fillId="0" borderId="119"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1" fontId="4" fillId="0" borderId="116" xfId="0" applyNumberFormat="1" applyFont="1" applyFill="1" applyBorder="1" applyAlignment="1">
      <alignment horizontal="left" vertical="center" wrapText="1"/>
    </xf>
    <xf numFmtId="0" fontId="4" fillId="0" borderId="117" xfId="0" applyFont="1" applyFill="1" applyBorder="1" applyAlignment="1">
      <alignment horizontal="left" vertical="center" wrapText="1"/>
    </xf>
    <xf numFmtId="0" fontId="4" fillId="0" borderId="106" xfId="0" applyFont="1" applyFill="1" applyBorder="1" applyAlignment="1">
      <alignment horizontal="left" vertical="center" wrapText="1"/>
    </xf>
    <xf numFmtId="0" fontId="0" fillId="0" borderId="47" xfId="0" applyBorder="1" applyAlignment="1">
      <alignment horizontal="left" vertical="center" wrapText="1"/>
    </xf>
    <xf numFmtId="0" fontId="1" fillId="3" borderId="72"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0" borderId="54" xfId="0" applyBorder="1" applyAlignment="1">
      <alignment wrapText="1"/>
    </xf>
    <xf numFmtId="0" fontId="0" fillId="5" borderId="114" xfId="0" applyFill="1" applyBorder="1" applyAlignment="1">
      <alignment wrapText="1"/>
    </xf>
    <xf numFmtId="0" fontId="0" fillId="0" borderId="7" xfId="0" applyBorder="1" applyAlignment="1">
      <alignment wrapText="1"/>
    </xf>
    <xf numFmtId="0" fontId="0" fillId="0" borderId="128" xfId="0" applyBorder="1" applyAlignment="1">
      <alignment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70" xfId="0" applyNumberFormat="1" applyFont="1" applyBorder="1" applyAlignment="1">
      <alignment horizontal="right" vertical="center"/>
    </xf>
    <xf numFmtId="2" fontId="13" fillId="0" borderId="63" xfId="0" applyNumberFormat="1" applyFont="1" applyBorder="1" applyAlignment="1">
      <alignment horizontal="right" vertical="center"/>
    </xf>
    <xf numFmtId="1" fontId="15" fillId="0" borderId="65" xfId="0" applyNumberFormat="1" applyFont="1" applyBorder="1" applyAlignment="1">
      <alignment horizontal="right" vertical="center"/>
    </xf>
    <xf numFmtId="1" fontId="15" fillId="0" borderId="66" xfId="0" applyNumberFormat="1" applyFont="1" applyBorder="1" applyAlignment="1">
      <alignment horizontal="right" vertical="center"/>
    </xf>
    <xf numFmtId="1" fontId="15" fillId="0" borderId="2" xfId="0" applyNumberFormat="1" applyFont="1" applyBorder="1" applyAlignment="1">
      <alignment horizontal="right" vertical="center"/>
    </xf>
    <xf numFmtId="1" fontId="15" fillId="0" borderId="26" xfId="0" applyNumberFormat="1" applyFont="1" applyBorder="1" applyAlignment="1">
      <alignment horizontal="right" vertical="center"/>
    </xf>
    <xf numFmtId="1" fontId="15" fillId="0" borderId="28" xfId="0" applyNumberFormat="1" applyFont="1" applyBorder="1" applyAlignment="1">
      <alignment horizontal="right" vertical="center"/>
    </xf>
    <xf numFmtId="1" fontId="15" fillId="0" borderId="29" xfId="0" applyNumberFormat="1" applyFont="1" applyBorder="1" applyAlignment="1">
      <alignment horizontal="right" vertical="center"/>
    </xf>
    <xf numFmtId="0" fontId="0" fillId="3" borderId="73" xfId="0" applyFont="1" applyFill="1" applyBorder="1" applyAlignment="1">
      <alignment horizontal="center" vertical="center" wrapText="1"/>
    </xf>
    <xf numFmtId="9" fontId="14" fillId="0" borderId="2" xfId="0" applyNumberFormat="1" applyFont="1" applyBorder="1" applyAlignment="1">
      <alignment horizontal="right" vertical="center"/>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64" xfId="0" applyNumberFormat="1" applyFont="1" applyBorder="1" applyAlignment="1">
      <alignment horizontal="right" vertical="center"/>
    </xf>
    <xf numFmtId="9" fontId="14" fillId="0" borderId="65" xfId="0" applyNumberFormat="1" applyFont="1" applyBorder="1" applyAlignment="1">
      <alignment horizontal="right" vertical="center"/>
    </xf>
    <xf numFmtId="9" fontId="14" fillId="0" borderId="67" xfId="0" applyNumberFormat="1" applyFont="1" applyBorder="1" applyAlignment="1">
      <alignment horizontal="right" vertical="center"/>
    </xf>
    <xf numFmtId="9" fontId="14" fillId="0" borderId="68" xfId="0" applyNumberFormat="1" applyFont="1" applyBorder="1" applyAlignment="1">
      <alignment horizontal="right" vertical="center"/>
    </xf>
    <xf numFmtId="9" fontId="14" fillId="5" borderId="65" xfId="0" applyNumberFormat="1" applyFont="1" applyFill="1" applyBorder="1" applyAlignment="1">
      <alignment horizontal="right" vertical="center"/>
    </xf>
    <xf numFmtId="9" fontId="14" fillId="5" borderId="2" xfId="0" applyNumberFormat="1" applyFont="1" applyFill="1" applyBorder="1" applyAlignment="1">
      <alignment horizontal="righ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11" xfId="0" applyFont="1" applyFill="1" applyBorder="1" applyAlignment="1">
      <alignment horizontal="left"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96" xfId="0" applyFont="1" applyFill="1" applyBorder="1" applyAlignment="1">
      <alignment horizontal="center" wrapText="1"/>
    </xf>
    <xf numFmtId="0" fontId="0" fillId="5" borderId="99" xfId="0" applyFill="1" applyBorder="1" applyAlignment="1">
      <alignment horizontal="center" wrapText="1"/>
    </xf>
    <xf numFmtId="0" fontId="0" fillId="5" borderId="97" xfId="0" applyFill="1" applyBorder="1" applyAlignment="1">
      <alignment horizontal="center" wrapText="1"/>
    </xf>
    <xf numFmtId="0" fontId="0" fillId="5" borderId="100" xfId="0" applyFill="1" applyBorder="1" applyAlignment="1">
      <alignment horizontal="center" wrapText="1"/>
    </xf>
    <xf numFmtId="0" fontId="0" fillId="10" borderId="52" xfId="0" applyFill="1" applyBorder="1" applyAlignment="1" applyProtection="1">
      <protection locked="0"/>
    </xf>
    <xf numFmtId="0" fontId="0" fillId="10" borderId="54" xfId="0" applyFill="1" applyBorder="1" applyAlignment="1" applyProtection="1">
      <protection locked="0"/>
    </xf>
    <xf numFmtId="0" fontId="0" fillId="5" borderId="5" xfId="0" applyFill="1" applyBorder="1" applyAlignment="1"/>
    <xf numFmtId="0" fontId="0" fillId="0" borderId="52" xfId="0" applyBorder="1" applyAlignment="1"/>
    <xf numFmtId="0" fontId="0" fillId="0" borderId="54" xfId="0" applyBorder="1" applyAlignment="1"/>
    <xf numFmtId="0" fontId="1" fillId="5" borderId="52" xfId="0" applyFont="1" applyFill="1"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xf numFmtId="4" fontId="0" fillId="5" borderId="5" xfId="0" applyNumberFormat="1" applyFill="1" applyBorder="1" applyAlignment="1">
      <alignment horizontal="center"/>
    </xf>
    <xf numFmtId="0" fontId="0" fillId="0" borderId="52" xfId="0" applyBorder="1" applyAlignment="1">
      <alignment horizontal="center"/>
    </xf>
    <xf numFmtId="0" fontId="0" fillId="0" borderId="54" xfId="0" applyBorder="1" applyAlignment="1">
      <alignment horizontal="center"/>
    </xf>
  </cellXfs>
  <cellStyles count="6">
    <cellStyle name="Hypertextový odkaz" xfId="4" builtinId="8"/>
    <cellStyle name="Normal 2" xfId="5"/>
    <cellStyle name="Normal_calculation_cover_sheet" xfId="3"/>
    <cellStyle name="Normální" xfId="0" builtinId="0"/>
    <cellStyle name="Normální 2" xfId="1"/>
    <cellStyle name="Procenta" xfId="2" builtinId="5"/>
  </cellStyles>
  <dxfs count="23">
    <dxf>
      <fill>
        <patternFill>
          <bgColor rgb="FFFF5050"/>
        </patternFill>
      </fill>
    </dxf>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val="0"/>
        <color auto="1"/>
      </font>
      <fill>
        <patternFill>
          <bgColor rgb="FFFF0000"/>
        </patternFill>
      </fill>
    </dxf>
    <dxf>
      <font>
        <b/>
        <i val="0"/>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2" name="Přímá spojnice se šipkou 21"/>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23" name="Přímá spojnice se šipkou 22"/>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24" name="Přímá spojnice se šipkou 23"/>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25" name="Přímá spojnice se šipkou 24"/>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26" name="Přímá spojnice se šipkou 25"/>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27" name="Přímá spojnice se šipkou 26"/>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28" name="Přímá spojnice se šipkou 27"/>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29" name="Přímá spojnice se šipkou 28"/>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30" name="Přímá spojnice se šipkou 29"/>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31" name="Přímá spojnice se šipkou 30"/>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7" name="Volný tvar 6"/>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62" t="s">
        <v>145</v>
      </c>
      <c r="C2" s="263"/>
      <c r="D2" s="263"/>
      <c r="E2" s="263"/>
      <c r="F2" s="263"/>
      <c r="G2" s="263"/>
      <c r="H2" s="263"/>
      <c r="I2" s="264"/>
    </row>
    <row r="3" spans="2:9">
      <c r="B3" s="265" t="s">
        <v>146</v>
      </c>
      <c r="C3" s="266" t="s">
        <v>147</v>
      </c>
      <c r="D3" s="267"/>
      <c r="E3" s="267"/>
      <c r="F3" s="267"/>
      <c r="G3" s="267"/>
      <c r="H3" s="267"/>
      <c r="I3" s="268"/>
    </row>
    <row r="4" spans="2:9">
      <c r="B4" s="269" t="s">
        <v>148</v>
      </c>
      <c r="C4" s="572">
        <v>304834</v>
      </c>
      <c r="D4" s="572"/>
      <c r="E4" s="270" t="s">
        <v>149</v>
      </c>
      <c r="F4" s="271" t="s">
        <v>150</v>
      </c>
      <c r="G4" s="272"/>
      <c r="H4" s="273" t="s">
        <v>151</v>
      </c>
      <c r="I4" s="274"/>
    </row>
    <row r="5" spans="2:9">
      <c r="B5" s="275" t="s">
        <v>152</v>
      </c>
      <c r="C5" s="573" t="s">
        <v>196</v>
      </c>
      <c r="D5" s="573"/>
      <c r="E5" s="573"/>
      <c r="F5" s="573"/>
      <c r="G5" s="276"/>
      <c r="H5" s="277" t="s">
        <v>153</v>
      </c>
      <c r="I5" s="278"/>
    </row>
    <row r="6" spans="2:9">
      <c r="B6" s="279" t="s">
        <v>154</v>
      </c>
      <c r="C6" s="574" t="s">
        <v>197</v>
      </c>
      <c r="D6" s="575"/>
      <c r="E6" s="575"/>
      <c r="F6" s="575"/>
      <c r="G6" s="575"/>
      <c r="H6" s="575"/>
      <c r="I6" s="576"/>
    </row>
    <row r="7" spans="2:9">
      <c r="B7" s="280" t="s">
        <v>155</v>
      </c>
      <c r="C7" s="281" t="s">
        <v>156</v>
      </c>
      <c r="D7" s="282" t="s">
        <v>157</v>
      </c>
      <c r="E7" s="281"/>
      <c r="F7" s="283" t="s">
        <v>156</v>
      </c>
      <c r="G7" s="577" t="s">
        <v>158</v>
      </c>
      <c r="H7" s="577"/>
      <c r="I7" s="284" t="s">
        <v>156</v>
      </c>
    </row>
    <row r="8" spans="2:9" s="102" customFormat="1">
      <c r="B8" s="285"/>
      <c r="C8" s="286"/>
      <c r="D8" s="578"/>
      <c r="E8" s="572"/>
      <c r="F8" s="287"/>
      <c r="G8" s="286"/>
      <c r="H8" s="286"/>
      <c r="I8" s="274"/>
    </row>
    <row r="9" spans="2:9" ht="13.5" thickBot="1">
      <c r="B9" s="288"/>
      <c r="C9" s="289"/>
      <c r="D9" s="570"/>
      <c r="E9" s="571"/>
      <c r="F9" s="290"/>
      <c r="G9" s="570"/>
      <c r="H9" s="571"/>
      <c r="I9" s="291"/>
    </row>
    <row r="10" spans="2:9">
      <c r="B10" s="567" t="s">
        <v>159</v>
      </c>
      <c r="C10" s="568"/>
      <c r="D10" s="568"/>
      <c r="E10" s="568"/>
      <c r="F10" s="568"/>
      <c r="G10" s="568"/>
      <c r="H10" s="568"/>
      <c r="I10" s="569"/>
    </row>
    <row r="11" spans="2:9">
      <c r="B11" s="280" t="s">
        <v>160</v>
      </c>
      <c r="C11" s="283"/>
      <c r="D11" s="282" t="s">
        <v>161</v>
      </c>
      <c r="E11" s="292"/>
      <c r="F11" s="292"/>
      <c r="G11" s="281"/>
      <c r="H11" s="281"/>
      <c r="I11" s="284"/>
    </row>
    <row r="12" spans="2:9">
      <c r="B12" s="285" t="s">
        <v>162</v>
      </c>
      <c r="C12" s="293"/>
      <c r="D12" s="294">
        <v>2010</v>
      </c>
      <c r="E12" s="286"/>
      <c r="F12" s="286"/>
      <c r="G12" s="273"/>
      <c r="H12" s="273"/>
      <c r="I12" s="295"/>
    </row>
    <row r="13" spans="2:9" ht="13.5" thickBot="1">
      <c r="B13" s="288"/>
      <c r="C13" s="296"/>
      <c r="D13" s="297"/>
      <c r="E13" s="298"/>
      <c r="F13" s="298"/>
      <c r="G13" s="299"/>
      <c r="H13" s="299"/>
      <c r="I13" s="300"/>
    </row>
    <row r="14" spans="2:9">
      <c r="B14" s="567" t="s">
        <v>163</v>
      </c>
      <c r="C14" s="568"/>
      <c r="D14" s="568"/>
      <c r="E14" s="568"/>
      <c r="F14" s="568"/>
      <c r="G14" s="568"/>
      <c r="H14" s="568"/>
      <c r="I14" s="569"/>
    </row>
    <row r="15" spans="2:9">
      <c r="B15" s="551"/>
      <c r="C15" s="552"/>
      <c r="D15" s="552"/>
      <c r="E15" s="552"/>
      <c r="F15" s="552"/>
      <c r="G15" s="552"/>
      <c r="H15" s="552"/>
      <c r="I15" s="553"/>
    </row>
    <row r="16" spans="2:9">
      <c r="B16" s="563" t="s">
        <v>164</v>
      </c>
      <c r="C16" s="564"/>
      <c r="D16" s="564"/>
      <c r="E16" s="564"/>
      <c r="F16" s="564"/>
      <c r="G16" s="564"/>
      <c r="H16" s="564"/>
      <c r="I16" s="565"/>
    </row>
    <row r="17" spans="2:9">
      <c r="B17" s="563" t="s">
        <v>165</v>
      </c>
      <c r="C17" s="564"/>
      <c r="D17" s="564"/>
      <c r="E17" s="564"/>
      <c r="F17" s="564"/>
      <c r="G17" s="564"/>
      <c r="H17" s="564"/>
      <c r="I17" s="565"/>
    </row>
    <row r="18" spans="2:9">
      <c r="B18" s="563" t="s">
        <v>166</v>
      </c>
      <c r="C18" s="564"/>
      <c r="D18" s="564"/>
      <c r="E18" s="564"/>
      <c r="F18" s="564"/>
      <c r="G18" s="564"/>
      <c r="H18" s="564"/>
      <c r="I18" s="565"/>
    </row>
    <row r="19" spans="2:9">
      <c r="B19" s="563" t="s">
        <v>167</v>
      </c>
      <c r="C19" s="564"/>
      <c r="D19" s="564"/>
      <c r="E19" s="564"/>
      <c r="F19" s="564"/>
      <c r="G19" s="564"/>
      <c r="H19" s="564"/>
      <c r="I19" s="565"/>
    </row>
    <row r="20" spans="2:9">
      <c r="B20" s="563" t="s">
        <v>168</v>
      </c>
      <c r="C20" s="564"/>
      <c r="D20" s="564"/>
      <c r="E20" s="564"/>
      <c r="F20" s="564"/>
      <c r="G20" s="564"/>
      <c r="H20" s="564"/>
      <c r="I20" s="565"/>
    </row>
    <row r="21" spans="2:9">
      <c r="B21" s="563" t="s">
        <v>169</v>
      </c>
      <c r="C21" s="564"/>
      <c r="D21" s="564"/>
      <c r="E21" s="564"/>
      <c r="F21" s="564"/>
      <c r="G21" s="564"/>
      <c r="H21" s="564"/>
      <c r="I21" s="565"/>
    </row>
    <row r="22" spans="2:9">
      <c r="B22" s="563" t="s">
        <v>170</v>
      </c>
      <c r="C22" s="564"/>
      <c r="D22" s="564"/>
      <c r="E22" s="564"/>
      <c r="F22" s="564"/>
      <c r="G22" s="564"/>
      <c r="H22" s="564"/>
      <c r="I22" s="565"/>
    </row>
    <row r="23" spans="2:9" ht="26.1" customHeight="1">
      <c r="B23" s="563" t="s">
        <v>171</v>
      </c>
      <c r="C23" s="564"/>
      <c r="D23" s="564"/>
      <c r="E23" s="564"/>
      <c r="F23" s="564"/>
      <c r="G23" s="564"/>
      <c r="H23" s="564"/>
      <c r="I23" s="565"/>
    </row>
    <row r="24" spans="2:9" ht="26.1" customHeight="1">
      <c r="B24" s="563" t="s">
        <v>172</v>
      </c>
      <c r="C24" s="564"/>
      <c r="D24" s="564"/>
      <c r="E24" s="564"/>
      <c r="F24" s="564"/>
      <c r="G24" s="564"/>
      <c r="H24" s="564"/>
      <c r="I24" s="565"/>
    </row>
    <row r="25" spans="2:9" ht="26.1" customHeight="1">
      <c r="B25" s="563" t="s">
        <v>259</v>
      </c>
      <c r="C25" s="564"/>
      <c r="D25" s="564"/>
      <c r="E25" s="564"/>
      <c r="F25" s="564"/>
      <c r="G25" s="564"/>
      <c r="H25" s="564"/>
      <c r="I25" s="565"/>
    </row>
    <row r="26" spans="2:9">
      <c r="B26" s="563" t="s">
        <v>198</v>
      </c>
      <c r="C26" s="564"/>
      <c r="D26" s="564"/>
      <c r="E26" s="564"/>
      <c r="F26" s="564"/>
      <c r="G26" s="564"/>
      <c r="H26" s="564"/>
      <c r="I26" s="565"/>
    </row>
    <row r="27" spans="2:9" ht="12.75" customHeight="1">
      <c r="B27" s="563" t="s">
        <v>173</v>
      </c>
      <c r="C27" s="564"/>
      <c r="D27" s="564"/>
      <c r="E27" s="564"/>
      <c r="F27" s="564"/>
      <c r="G27" s="564"/>
      <c r="H27" s="564"/>
      <c r="I27" s="565"/>
    </row>
    <row r="28" spans="2:9" ht="12.75" customHeight="1">
      <c r="B28" s="563" t="s">
        <v>174</v>
      </c>
      <c r="C28" s="564"/>
      <c r="D28" s="564"/>
      <c r="E28" s="564"/>
      <c r="F28" s="564"/>
      <c r="G28" s="564"/>
      <c r="H28" s="564"/>
      <c r="I28" s="565"/>
    </row>
    <row r="29" spans="2:9" ht="26.1" customHeight="1">
      <c r="B29" s="563" t="s">
        <v>175</v>
      </c>
      <c r="C29" s="564"/>
      <c r="D29" s="564"/>
      <c r="E29" s="564"/>
      <c r="F29" s="564"/>
      <c r="G29" s="564"/>
      <c r="H29" s="564"/>
      <c r="I29" s="565"/>
    </row>
    <row r="30" spans="2:9" ht="12.75" customHeight="1">
      <c r="B30" s="563" t="s">
        <v>176</v>
      </c>
      <c r="C30" s="564"/>
      <c r="D30" s="564"/>
      <c r="E30" s="564"/>
      <c r="F30" s="564"/>
      <c r="G30" s="564"/>
      <c r="H30" s="564"/>
      <c r="I30" s="565"/>
    </row>
    <row r="31" spans="2:9" ht="12.75" customHeight="1">
      <c r="B31" s="563" t="s">
        <v>177</v>
      </c>
      <c r="C31" s="564"/>
      <c r="D31" s="564"/>
      <c r="E31" s="564"/>
      <c r="F31" s="564"/>
      <c r="G31" s="564"/>
      <c r="H31" s="564"/>
      <c r="I31" s="565"/>
    </row>
    <row r="32" spans="2:9" ht="12.75" customHeight="1">
      <c r="B32" s="563" t="s">
        <v>260</v>
      </c>
      <c r="C32" s="564"/>
      <c r="D32" s="564"/>
      <c r="E32" s="564"/>
      <c r="F32" s="564"/>
      <c r="G32" s="564"/>
      <c r="H32" s="564"/>
      <c r="I32" s="565"/>
    </row>
    <row r="33" spans="2:9" ht="13.5" thickBot="1">
      <c r="B33" s="545"/>
      <c r="C33" s="546"/>
      <c r="D33" s="546"/>
      <c r="E33" s="546"/>
      <c r="F33" s="546"/>
      <c r="G33" s="546"/>
      <c r="H33" s="546"/>
      <c r="I33" s="547"/>
    </row>
    <row r="34" spans="2:9">
      <c r="B34" s="536" t="s">
        <v>178</v>
      </c>
      <c r="C34" s="537"/>
      <c r="D34" s="537"/>
      <c r="E34" s="537"/>
      <c r="F34" s="537"/>
      <c r="G34" s="537"/>
      <c r="H34" s="537"/>
      <c r="I34" s="538"/>
    </row>
    <row r="35" spans="2:9">
      <c r="B35" s="301" t="s">
        <v>179</v>
      </c>
      <c r="C35" s="302" t="s">
        <v>180</v>
      </c>
      <c r="D35" s="302"/>
      <c r="E35" s="302"/>
      <c r="F35" s="302"/>
      <c r="G35" s="566" t="s">
        <v>181</v>
      </c>
      <c r="H35" s="566"/>
      <c r="I35" s="303"/>
    </row>
    <row r="36" spans="2:9">
      <c r="B36" s="304">
        <v>41961</v>
      </c>
      <c r="C36" s="561" t="s">
        <v>210</v>
      </c>
      <c r="D36" s="561"/>
      <c r="E36" s="561"/>
      <c r="F36" s="561"/>
      <c r="G36" s="562" t="s">
        <v>211</v>
      </c>
      <c r="H36" s="562"/>
      <c r="I36" s="305"/>
    </row>
    <row r="37" spans="2:9">
      <c r="B37" s="551"/>
      <c r="C37" s="552"/>
      <c r="D37" s="552"/>
      <c r="E37" s="552"/>
      <c r="F37" s="552"/>
      <c r="G37" s="552"/>
      <c r="H37" s="552"/>
      <c r="I37" s="553"/>
    </row>
    <row r="38" spans="2:9">
      <c r="B38" s="551"/>
      <c r="C38" s="552"/>
      <c r="D38" s="552"/>
      <c r="E38" s="552"/>
      <c r="F38" s="552"/>
      <c r="G38" s="552"/>
      <c r="H38" s="552"/>
      <c r="I38" s="553"/>
    </row>
    <row r="39" spans="2:9">
      <c r="B39" s="551"/>
      <c r="C39" s="552"/>
      <c r="D39" s="552"/>
      <c r="E39" s="552"/>
      <c r="F39" s="552"/>
      <c r="G39" s="552"/>
      <c r="H39" s="552"/>
      <c r="I39" s="553"/>
    </row>
    <row r="40" spans="2:9" ht="13.5" thickBot="1">
      <c r="B40" s="551"/>
      <c r="C40" s="552"/>
      <c r="D40" s="552"/>
      <c r="E40" s="552"/>
      <c r="F40" s="552"/>
      <c r="G40" s="552"/>
      <c r="H40" s="552"/>
      <c r="I40" s="553"/>
    </row>
    <row r="41" spans="2:9" ht="12.75" customHeight="1">
      <c r="B41" s="384" t="s">
        <v>182</v>
      </c>
      <c r="C41" s="560" t="s">
        <v>180</v>
      </c>
      <c r="D41" s="560"/>
      <c r="E41" s="560"/>
      <c r="F41" s="306" t="s">
        <v>181</v>
      </c>
      <c r="G41" s="560" t="s">
        <v>183</v>
      </c>
      <c r="H41" s="560"/>
      <c r="I41" s="385" t="s">
        <v>179</v>
      </c>
    </row>
    <row r="42" spans="2:9" s="309" customFormat="1" ht="24">
      <c r="B42" s="389" t="s">
        <v>212</v>
      </c>
      <c r="C42" s="554" t="s">
        <v>213</v>
      </c>
      <c r="D42" s="554"/>
      <c r="E42" s="554"/>
      <c r="F42" s="390" t="s">
        <v>211</v>
      </c>
      <c r="G42" s="555" t="s">
        <v>226</v>
      </c>
      <c r="H42" s="555"/>
      <c r="I42" s="391">
        <v>41961</v>
      </c>
    </row>
    <row r="43" spans="2:9" s="309" customFormat="1">
      <c r="B43" s="389"/>
      <c r="C43" s="554" t="s">
        <v>214</v>
      </c>
      <c r="D43" s="554"/>
      <c r="E43" s="554"/>
      <c r="F43" s="390"/>
      <c r="G43" s="555" t="s">
        <v>226</v>
      </c>
      <c r="H43" s="555"/>
      <c r="I43" s="391">
        <v>41961</v>
      </c>
    </row>
    <row r="44" spans="2:9" s="309" customFormat="1">
      <c r="B44" s="389" t="s">
        <v>215</v>
      </c>
      <c r="C44" s="554" t="s">
        <v>216</v>
      </c>
      <c r="D44" s="554"/>
      <c r="E44" s="554"/>
      <c r="F44" s="390"/>
      <c r="G44" s="555" t="s">
        <v>226</v>
      </c>
      <c r="H44" s="555"/>
      <c r="I44" s="391">
        <v>41961</v>
      </c>
    </row>
    <row r="45" spans="2:9" s="309" customFormat="1" ht="12.75" customHeight="1">
      <c r="B45" s="389"/>
      <c r="C45" s="554" t="s">
        <v>217</v>
      </c>
      <c r="D45" s="554"/>
      <c r="E45" s="554"/>
      <c r="F45" s="392"/>
      <c r="G45" s="555" t="s">
        <v>226</v>
      </c>
      <c r="H45" s="555"/>
      <c r="I45" s="391">
        <v>41961</v>
      </c>
    </row>
    <row r="46" spans="2:9" s="309" customFormat="1" ht="26.25" customHeight="1">
      <c r="B46" s="389"/>
      <c r="C46" s="559" t="s">
        <v>218</v>
      </c>
      <c r="D46" s="559"/>
      <c r="E46" s="559"/>
      <c r="F46" s="392"/>
      <c r="G46" s="555" t="s">
        <v>226</v>
      </c>
      <c r="H46" s="555"/>
      <c r="I46" s="391">
        <v>41961</v>
      </c>
    </row>
    <row r="47" spans="2:9" s="309" customFormat="1" ht="24">
      <c r="B47" s="389" t="s">
        <v>219</v>
      </c>
      <c r="C47" s="554" t="s">
        <v>220</v>
      </c>
      <c r="D47" s="554"/>
      <c r="E47" s="554"/>
      <c r="F47" s="390"/>
      <c r="G47" s="555" t="s">
        <v>226</v>
      </c>
      <c r="H47" s="555"/>
      <c r="I47" s="391">
        <v>41961</v>
      </c>
    </row>
    <row r="48" spans="2:9" s="309" customFormat="1" ht="12.75" customHeight="1">
      <c r="B48" s="389"/>
      <c r="C48" s="554" t="s">
        <v>229</v>
      </c>
      <c r="D48" s="554"/>
      <c r="E48" s="554"/>
      <c r="F48" s="392"/>
      <c r="G48" s="555" t="s">
        <v>226</v>
      </c>
      <c r="H48" s="555"/>
      <c r="I48" s="391">
        <v>41961</v>
      </c>
    </row>
    <row r="49" spans="2:9" s="309" customFormat="1">
      <c r="B49" s="389" t="s">
        <v>221</v>
      </c>
      <c r="C49" s="554" t="s">
        <v>222</v>
      </c>
      <c r="D49" s="554"/>
      <c r="E49" s="554"/>
      <c r="F49" s="390"/>
      <c r="G49" s="555" t="s">
        <v>226</v>
      </c>
      <c r="H49" s="555"/>
      <c r="I49" s="391">
        <v>41961</v>
      </c>
    </row>
    <row r="50" spans="2:9" s="309" customFormat="1">
      <c r="B50" s="389"/>
      <c r="C50" s="554" t="s">
        <v>223</v>
      </c>
      <c r="D50" s="554"/>
      <c r="E50" s="554"/>
      <c r="F50" s="390"/>
      <c r="G50" s="555" t="s">
        <v>226</v>
      </c>
      <c r="H50" s="555"/>
      <c r="I50" s="391">
        <v>41961</v>
      </c>
    </row>
    <row r="51" spans="2:9" s="309" customFormat="1" ht="72">
      <c r="B51" s="389" t="s">
        <v>224</v>
      </c>
      <c r="C51" s="390" t="s">
        <v>225</v>
      </c>
      <c r="D51" s="390"/>
      <c r="E51" s="390"/>
      <c r="F51" s="390"/>
      <c r="G51" s="555" t="s">
        <v>228</v>
      </c>
      <c r="H51" s="555"/>
      <c r="I51" s="391">
        <v>41961</v>
      </c>
    </row>
    <row r="52" spans="2:9" s="309" customFormat="1" ht="24">
      <c r="B52" s="307" t="s">
        <v>252</v>
      </c>
      <c r="C52" s="365" t="s">
        <v>253</v>
      </c>
      <c r="D52" s="365"/>
      <c r="E52" s="365"/>
      <c r="F52" s="365" t="s">
        <v>211</v>
      </c>
      <c r="G52" s="366" t="s">
        <v>226</v>
      </c>
      <c r="H52" s="366"/>
      <c r="I52" s="308">
        <v>41971</v>
      </c>
    </row>
    <row r="53" spans="2:9" s="309" customFormat="1" ht="24">
      <c r="B53" s="307" t="s">
        <v>254</v>
      </c>
      <c r="C53" s="365" t="s">
        <v>253</v>
      </c>
      <c r="D53" s="365"/>
      <c r="E53" s="365"/>
      <c r="F53" s="365"/>
      <c r="G53" s="366" t="s">
        <v>226</v>
      </c>
      <c r="H53" s="366"/>
      <c r="I53" s="308">
        <v>41971</v>
      </c>
    </row>
    <row r="54" spans="2:9" s="309" customFormat="1" ht="51">
      <c r="B54" s="386"/>
      <c r="C54" s="387" t="s">
        <v>261</v>
      </c>
      <c r="D54" s="388"/>
      <c r="E54" s="388"/>
      <c r="F54" s="365"/>
      <c r="G54" s="366" t="s">
        <v>255</v>
      </c>
      <c r="H54" s="366"/>
      <c r="I54" s="308"/>
    </row>
    <row r="55" spans="2:9" s="309" customFormat="1" ht="78" customHeight="1">
      <c r="B55" s="386"/>
      <c r="C55" s="387" t="s">
        <v>262</v>
      </c>
      <c r="D55" s="365"/>
      <c r="E55" s="365"/>
      <c r="F55" s="365"/>
      <c r="G55" s="366" t="s">
        <v>255</v>
      </c>
      <c r="H55" s="366"/>
      <c r="I55" s="308"/>
    </row>
    <row r="56" spans="2:9" s="309" customFormat="1" ht="24">
      <c r="B56" s="307" t="s">
        <v>263</v>
      </c>
      <c r="C56" s="365" t="s">
        <v>253</v>
      </c>
      <c r="D56" s="365"/>
      <c r="E56" s="365"/>
      <c r="F56" s="365"/>
      <c r="G56" s="366" t="s">
        <v>226</v>
      </c>
      <c r="H56" s="366"/>
      <c r="I56" s="308">
        <v>41971</v>
      </c>
    </row>
    <row r="57" spans="2:9" s="309" customFormat="1" hidden="1">
      <c r="B57" s="307"/>
      <c r="C57" s="365"/>
      <c r="D57" s="365"/>
      <c r="E57" s="365"/>
      <c r="F57" s="365"/>
      <c r="G57" s="366"/>
      <c r="H57" s="366"/>
      <c r="I57" s="308"/>
    </row>
    <row r="58" spans="2:9" s="309" customFormat="1" hidden="1">
      <c r="B58" s="307"/>
      <c r="C58" s="365"/>
      <c r="D58" s="365"/>
      <c r="E58" s="365"/>
      <c r="F58" s="365"/>
      <c r="G58" s="366"/>
      <c r="H58" s="366"/>
      <c r="I58" s="308"/>
    </row>
    <row r="59" spans="2:9" s="309" customFormat="1" hidden="1">
      <c r="B59" s="307"/>
      <c r="C59" s="365"/>
      <c r="D59" s="365"/>
      <c r="E59" s="365"/>
      <c r="F59" s="365"/>
      <c r="G59" s="366"/>
      <c r="H59" s="366"/>
      <c r="I59" s="308"/>
    </row>
    <row r="60" spans="2:9" s="309" customFormat="1" hidden="1">
      <c r="B60" s="307"/>
      <c r="C60" s="365"/>
      <c r="D60" s="365"/>
      <c r="E60" s="365"/>
      <c r="F60" s="365"/>
      <c r="G60" s="366"/>
      <c r="H60" s="366"/>
      <c r="I60" s="308"/>
    </row>
    <row r="61" spans="2:9" s="309" customFormat="1" hidden="1">
      <c r="B61" s="307"/>
      <c r="C61" s="365"/>
      <c r="D61" s="365"/>
      <c r="E61" s="365"/>
      <c r="F61" s="365"/>
      <c r="G61" s="366"/>
      <c r="H61" s="366"/>
      <c r="I61" s="308"/>
    </row>
    <row r="62" spans="2:9" s="309" customFormat="1" hidden="1">
      <c r="B62" s="307"/>
      <c r="C62" s="365"/>
      <c r="D62" s="365"/>
      <c r="E62" s="365"/>
      <c r="F62" s="365"/>
      <c r="G62" s="366"/>
      <c r="H62" s="366"/>
      <c r="I62" s="308"/>
    </row>
    <row r="63" spans="2:9" s="309" customFormat="1" hidden="1">
      <c r="B63" s="310"/>
      <c r="C63" s="311"/>
      <c r="D63" s="311"/>
      <c r="E63" s="311"/>
      <c r="F63" s="311"/>
      <c r="G63" s="311"/>
      <c r="H63" s="311"/>
      <c r="I63" s="312"/>
    </row>
    <row r="64" spans="2:9" s="309" customFormat="1">
      <c r="B64" s="310"/>
      <c r="C64" s="311"/>
      <c r="D64" s="311"/>
      <c r="E64" s="311"/>
      <c r="F64" s="311"/>
      <c r="G64" s="311"/>
      <c r="H64" s="311"/>
      <c r="I64" s="312"/>
    </row>
    <row r="65" spans="2:9">
      <c r="B65" s="313" t="s">
        <v>184</v>
      </c>
      <c r="C65" s="314"/>
      <c r="D65" s="315"/>
      <c r="E65" s="315"/>
      <c r="F65" s="315"/>
      <c r="G65" s="315"/>
      <c r="H65" s="314"/>
      <c r="I65" s="316"/>
    </row>
    <row r="66" spans="2:9">
      <c r="B66" s="551" t="s">
        <v>185</v>
      </c>
      <c r="C66" s="552"/>
      <c r="D66" s="552"/>
      <c r="E66" s="552"/>
      <c r="F66" s="552"/>
      <c r="G66" s="552"/>
      <c r="H66" s="552"/>
      <c r="I66" s="553"/>
    </row>
    <row r="67" spans="2:9">
      <c r="B67" s="556"/>
      <c r="C67" s="557"/>
      <c r="D67" s="557"/>
      <c r="E67" s="557"/>
      <c r="F67" s="557"/>
      <c r="G67" s="557"/>
      <c r="H67" s="557"/>
      <c r="I67" s="558"/>
    </row>
    <row r="68" spans="2:9">
      <c r="B68" s="551" t="s">
        <v>186</v>
      </c>
      <c r="C68" s="552"/>
      <c r="D68" s="552"/>
      <c r="E68" s="552"/>
      <c r="F68" s="552"/>
      <c r="G68" s="552"/>
      <c r="H68" s="552"/>
      <c r="I68" s="553"/>
    </row>
    <row r="69" spans="2:9">
      <c r="B69" s="556"/>
      <c r="C69" s="557"/>
      <c r="D69" s="557"/>
      <c r="E69" s="557"/>
      <c r="F69" s="557"/>
      <c r="G69" s="557"/>
      <c r="H69" s="557"/>
      <c r="I69" s="558"/>
    </row>
    <row r="70" spans="2:9">
      <c r="B70" s="551" t="s">
        <v>187</v>
      </c>
      <c r="C70" s="552"/>
      <c r="D70" s="552"/>
      <c r="E70" s="552"/>
      <c r="F70" s="552"/>
      <c r="G70" s="552"/>
      <c r="H70" s="552"/>
      <c r="I70" s="553"/>
    </row>
    <row r="71" spans="2:9" ht="13.5" thickBot="1">
      <c r="B71" s="545"/>
      <c r="C71" s="546"/>
      <c r="D71" s="546"/>
      <c r="E71" s="546"/>
      <c r="F71" s="546"/>
      <c r="G71" s="546"/>
      <c r="H71" s="546"/>
      <c r="I71" s="547"/>
    </row>
    <row r="72" spans="2:9">
      <c r="B72" s="548" t="s">
        <v>188</v>
      </c>
      <c r="C72" s="549"/>
      <c r="D72" s="549"/>
      <c r="E72" s="549"/>
      <c r="F72" s="549"/>
      <c r="G72" s="549"/>
      <c r="H72" s="549"/>
      <c r="I72" s="550"/>
    </row>
    <row r="73" spans="2:9">
      <c r="B73" s="551"/>
      <c r="C73" s="552"/>
      <c r="D73" s="552"/>
      <c r="E73" s="552"/>
      <c r="F73" s="552"/>
      <c r="G73" s="552"/>
      <c r="H73" s="552"/>
      <c r="I73" s="553"/>
    </row>
    <row r="74" spans="2:9">
      <c r="B74" s="551"/>
      <c r="C74" s="552"/>
      <c r="D74" s="552"/>
      <c r="E74" s="552"/>
      <c r="F74" s="552"/>
      <c r="G74" s="552"/>
      <c r="H74" s="552"/>
      <c r="I74" s="553"/>
    </row>
    <row r="75" spans="2:9" ht="13.5" thickBot="1">
      <c r="B75" s="545"/>
      <c r="C75" s="546"/>
      <c r="D75" s="546"/>
      <c r="E75" s="546"/>
      <c r="F75" s="546"/>
      <c r="G75" s="546"/>
      <c r="H75" s="546"/>
      <c r="I75" s="547"/>
    </row>
    <row r="76" spans="2:9">
      <c r="B76" s="536" t="s">
        <v>189</v>
      </c>
      <c r="C76" s="537"/>
      <c r="D76" s="537"/>
      <c r="E76" s="537"/>
      <c r="F76" s="537"/>
      <c r="G76" s="537"/>
      <c r="H76" s="537"/>
      <c r="I76" s="538"/>
    </row>
    <row r="77" spans="2:9">
      <c r="B77" s="551"/>
      <c r="C77" s="552"/>
      <c r="D77" s="552"/>
      <c r="E77" s="552"/>
      <c r="F77" s="552"/>
      <c r="G77" s="552"/>
      <c r="H77" s="552"/>
      <c r="I77" s="553"/>
    </row>
    <row r="78" spans="2:9">
      <c r="B78" s="551"/>
      <c r="C78" s="552"/>
      <c r="D78" s="552"/>
      <c r="E78" s="552"/>
      <c r="F78" s="552"/>
      <c r="G78" s="552"/>
      <c r="H78" s="552"/>
      <c r="I78" s="553"/>
    </row>
    <row r="79" spans="2:9" ht="13.5" thickBot="1">
      <c r="B79" s="545"/>
      <c r="C79" s="546"/>
      <c r="D79" s="546"/>
      <c r="E79" s="546"/>
      <c r="F79" s="546"/>
      <c r="G79" s="546"/>
      <c r="H79" s="546"/>
      <c r="I79" s="547"/>
    </row>
    <row r="80" spans="2:9">
      <c r="B80" s="536" t="s">
        <v>190</v>
      </c>
      <c r="C80" s="537"/>
      <c r="D80" s="537"/>
      <c r="E80" s="537"/>
      <c r="F80" s="537"/>
      <c r="G80" s="537"/>
      <c r="H80" s="537"/>
      <c r="I80" s="538"/>
    </row>
    <row r="81" spans="2:9">
      <c r="B81" s="551"/>
      <c r="C81" s="552"/>
      <c r="D81" s="552"/>
      <c r="E81" s="552"/>
      <c r="F81" s="552"/>
      <c r="G81" s="552"/>
      <c r="H81" s="552"/>
      <c r="I81" s="553"/>
    </row>
    <row r="82" spans="2:9">
      <c r="B82" s="551"/>
      <c r="C82" s="552"/>
      <c r="D82" s="552"/>
      <c r="E82" s="552"/>
      <c r="F82" s="552"/>
      <c r="G82" s="552"/>
      <c r="H82" s="552"/>
      <c r="I82" s="553"/>
    </row>
    <row r="83" spans="2:9" ht="13.5" thickBot="1">
      <c r="B83" s="545"/>
      <c r="C83" s="546"/>
      <c r="D83" s="546"/>
      <c r="E83" s="546"/>
      <c r="F83" s="546"/>
      <c r="G83" s="546"/>
      <c r="H83" s="546"/>
      <c r="I83" s="547"/>
    </row>
    <row r="84" spans="2:9">
      <c r="B84" s="536" t="s">
        <v>191</v>
      </c>
      <c r="C84" s="537"/>
      <c r="D84" s="537"/>
      <c r="E84" s="537"/>
      <c r="F84" s="537"/>
      <c r="G84" s="537"/>
      <c r="H84" s="537"/>
      <c r="I84" s="538"/>
    </row>
    <row r="85" spans="2:9">
      <c r="B85" s="539" t="s">
        <v>192</v>
      </c>
      <c r="C85" s="540"/>
      <c r="D85" s="540"/>
      <c r="E85" s="540"/>
      <c r="F85" s="540"/>
      <c r="G85" s="540"/>
      <c r="H85" s="540"/>
      <c r="I85" s="541"/>
    </row>
    <row r="86" spans="2:9">
      <c r="B86" s="539" t="s">
        <v>193</v>
      </c>
      <c r="C86" s="540"/>
      <c r="D86" s="540"/>
      <c r="E86" s="540"/>
      <c r="F86" s="540"/>
      <c r="G86" s="540"/>
      <c r="H86" s="540"/>
      <c r="I86" s="541"/>
    </row>
    <row r="87" spans="2:9">
      <c r="B87" s="539" t="s">
        <v>194</v>
      </c>
      <c r="C87" s="540"/>
      <c r="D87" s="540"/>
      <c r="E87" s="540"/>
      <c r="F87" s="540"/>
      <c r="G87" s="540"/>
      <c r="H87" s="540"/>
      <c r="I87" s="541"/>
    </row>
    <row r="88" spans="2:9" ht="13.5" thickBot="1">
      <c r="B88" s="542" t="s">
        <v>195</v>
      </c>
      <c r="C88" s="543"/>
      <c r="D88" s="543"/>
      <c r="E88" s="543"/>
      <c r="F88" s="543"/>
      <c r="G88" s="543"/>
      <c r="H88" s="543"/>
      <c r="I88" s="544"/>
    </row>
    <row r="89" spans="2:9" ht="15">
      <c r="B89" s="317"/>
      <c r="C89" s="317"/>
      <c r="D89" s="317"/>
      <c r="E89" s="317"/>
      <c r="F89" s="317"/>
      <c r="G89" s="317"/>
      <c r="H89" s="317"/>
      <c r="I89" s="317"/>
    </row>
    <row r="90" spans="2:9" hidden="1"/>
    <row r="91" spans="2:9" hidden="1"/>
    <row r="92" spans="2:9" hidden="1"/>
    <row r="93" spans="2:9" hidden="1"/>
  </sheetData>
  <sheetProtection password="EEFD" sheet="1" objects="1" scenarios="1" formatColumns="0"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tabColor rgb="FF97C1FF"/>
  </sheetPr>
  <dimension ref="A1:Z38"/>
  <sheetViews>
    <sheetView zoomScaleNormal="100" zoomScaleSheetLayoutView="7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ht="12.75">
      <c r="A2" s="10"/>
      <c r="B2" s="11" t="s">
        <v>106</v>
      </c>
      <c r="C2" s="10"/>
      <c r="D2" s="11" t="s">
        <v>110</v>
      </c>
      <c r="E2" s="10"/>
      <c r="F2" s="30"/>
      <c r="G2" s="30"/>
      <c r="H2" s="30"/>
      <c r="I2" s="10"/>
      <c r="J2" s="58"/>
      <c r="K2" s="155"/>
      <c r="L2" s="156"/>
      <c r="M2" s="156"/>
      <c r="N2" s="156"/>
      <c r="O2" s="156"/>
      <c r="P2" s="156"/>
      <c r="Q2" s="156"/>
      <c r="R2" s="156"/>
      <c r="S2" s="156"/>
      <c r="T2" s="156"/>
      <c r="U2" s="156"/>
      <c r="V2" s="156"/>
      <c r="W2" s="156"/>
      <c r="X2" s="156"/>
      <c r="Y2" s="10"/>
    </row>
    <row r="3" spans="1:25" customFormat="1" ht="12.75">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ustomHeight="1">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119"/>
      <c r="G7" s="119"/>
      <c r="H7" s="119"/>
      <c r="I7" s="246"/>
      <c r="J7" s="147"/>
      <c r="K7" s="170"/>
      <c r="L7" s="211"/>
      <c r="M7" s="156"/>
      <c r="N7" s="188"/>
      <c r="O7" s="189"/>
      <c r="P7" s="189"/>
      <c r="Q7" s="189"/>
      <c r="R7" s="189"/>
      <c r="S7" s="189"/>
      <c r="T7" s="189"/>
      <c r="U7" s="189"/>
      <c r="V7" s="189"/>
      <c r="W7" s="190"/>
      <c r="X7" s="156"/>
      <c r="Y7" s="10"/>
    </row>
    <row r="8" spans="1:25" customFormat="1" ht="12.75">
      <c r="A8" s="10"/>
      <c r="B8" s="19"/>
      <c r="C8" s="20"/>
      <c r="D8" s="21" t="s">
        <v>23</v>
      </c>
      <c r="E8" s="22" t="s">
        <v>110</v>
      </c>
      <c r="F8" s="35">
        <f>'Cenova nabidka CELKOVA'!F7</f>
        <v>1</v>
      </c>
      <c r="G8" s="35">
        <f>'Cenova nabidka CELKOVA'!G7</f>
        <v>0</v>
      </c>
      <c r="H8" s="35">
        <f>100%-F8-G8</f>
        <v>0</v>
      </c>
      <c r="I8" s="248">
        <f>IF(L34=0,0,L8/L34)</f>
        <v>0</v>
      </c>
      <c r="J8" s="147"/>
      <c r="K8" s="170"/>
      <c r="L8" s="175">
        <f>AVERAGE(N8:W8)</f>
        <v>0</v>
      </c>
      <c r="M8" s="156"/>
      <c r="N8" s="172">
        <f>ROUND('NABIDKA DOPRAVCE'!$K$12,3)*N$34*'NASTAVENI ZADAVATELE'!F93/100</f>
        <v>0</v>
      </c>
      <c r="O8" s="173">
        <f>ROUND('NABIDKA DOPRAVCE'!$K$12,3)*O$34*'NASTAVENI ZADAVATELE'!G93/100</f>
        <v>0</v>
      </c>
      <c r="P8" s="173">
        <f>ROUND('NABIDKA DOPRAVCE'!$K$12,3)*P$34*'NASTAVENI ZADAVATELE'!H93/100</f>
        <v>0</v>
      </c>
      <c r="Q8" s="173">
        <f>ROUND('NABIDKA DOPRAVCE'!$K$12,3)*Q$34*'NASTAVENI ZADAVATELE'!I93/100</f>
        <v>0</v>
      </c>
      <c r="R8" s="173">
        <f>ROUND('NABIDKA DOPRAVCE'!$K$12,3)*R$34*'NASTAVENI ZADAVATELE'!J93/100</f>
        <v>0</v>
      </c>
      <c r="S8" s="173">
        <f>ROUND('NABIDKA DOPRAVCE'!$K$12,3)*S$34*'NASTAVENI ZADAVATELE'!K93/100</f>
        <v>0</v>
      </c>
      <c r="T8" s="173">
        <f>ROUND('NABIDKA DOPRAVCE'!$K$12,3)*T$34*'NASTAVENI ZADAVATELE'!L93/100</f>
        <v>0</v>
      </c>
      <c r="U8" s="173">
        <f>ROUND('NABIDKA DOPRAVCE'!$K$12,3)*U$34*'NASTAVENI ZADAVATELE'!M93/100</f>
        <v>0</v>
      </c>
      <c r="V8" s="173">
        <f>ROUND('NABIDKA DOPRAVCE'!$K$12,3)*V$34*'NASTAVENI ZADAVATELE'!N93/100</f>
        <v>0</v>
      </c>
      <c r="W8" s="174">
        <f>ROUND('NABIDKA DOPRAVCE'!$K$12,3)*W$34*'NASTAVENI ZADAVATELE'!O93/100</f>
        <v>0</v>
      </c>
      <c r="X8" s="156"/>
      <c r="Y8" s="10"/>
    </row>
    <row r="9" spans="1:25" customFormat="1" ht="12.75">
      <c r="A9" s="10"/>
      <c r="B9" s="19"/>
      <c r="C9" s="20"/>
      <c r="D9" s="21" t="s">
        <v>24</v>
      </c>
      <c r="E9" s="22" t="s">
        <v>265</v>
      </c>
      <c r="F9" s="119"/>
      <c r="G9" s="119"/>
      <c r="H9" s="119"/>
      <c r="I9" s="249"/>
      <c r="J9" s="147"/>
      <c r="K9" s="170"/>
      <c r="L9" s="153"/>
      <c r="M9" s="156"/>
      <c r="N9" s="188"/>
      <c r="O9" s="189"/>
      <c r="P9" s="189"/>
      <c r="Q9" s="189"/>
      <c r="R9" s="189"/>
      <c r="S9" s="189"/>
      <c r="T9" s="189"/>
      <c r="U9" s="189"/>
      <c r="V9" s="189"/>
      <c r="W9" s="190"/>
      <c r="X9" s="156"/>
      <c r="Y9" s="10"/>
    </row>
    <row r="10" spans="1:25" customFormat="1" ht="12.75">
      <c r="A10" s="10"/>
      <c r="B10" s="23"/>
      <c r="C10" s="18"/>
      <c r="D10" s="21" t="s">
        <v>127</v>
      </c>
      <c r="E10" s="22" t="s">
        <v>25</v>
      </c>
      <c r="F10" s="35">
        <f>'Cenova nabidka CELKOVA'!F9</f>
        <v>1</v>
      </c>
      <c r="G10" s="35">
        <f>'Cenova nabidka CELKOVA'!G9</f>
        <v>0</v>
      </c>
      <c r="H10" s="35">
        <f t="shared" ref="H10:H27" si="0">100%-F10-G10</f>
        <v>0</v>
      </c>
      <c r="I10" s="250">
        <f>ROUND('NABIDKA DOPRAVCE'!K14,3)</f>
        <v>0</v>
      </c>
      <c r="J10" s="147"/>
      <c r="K10" s="170"/>
      <c r="L10" s="171">
        <f t="shared" ref="L10:L27" si="1">$I10*L$34</f>
        <v>0</v>
      </c>
      <c r="M10" s="156"/>
      <c r="N10" s="172">
        <f t="shared" ref="N10:W19" si="2">$I10*N$34</f>
        <v>0</v>
      </c>
      <c r="O10" s="173">
        <f t="shared" si="2"/>
        <v>0</v>
      </c>
      <c r="P10" s="173">
        <f t="shared" si="2"/>
        <v>0</v>
      </c>
      <c r="Q10" s="173">
        <f t="shared" si="2"/>
        <v>0</v>
      </c>
      <c r="R10" s="173">
        <f t="shared" si="2"/>
        <v>0</v>
      </c>
      <c r="S10" s="173">
        <f t="shared" si="2"/>
        <v>0</v>
      </c>
      <c r="T10" s="173">
        <f t="shared" si="2"/>
        <v>0</v>
      </c>
      <c r="U10" s="173">
        <f t="shared" si="2"/>
        <v>0</v>
      </c>
      <c r="V10" s="173">
        <f t="shared" si="2"/>
        <v>0</v>
      </c>
      <c r="W10" s="174">
        <f t="shared" si="2"/>
        <v>0</v>
      </c>
      <c r="X10" s="156"/>
      <c r="Y10" s="10"/>
    </row>
    <row r="11" spans="1:25" customFormat="1" ht="12.75">
      <c r="A11" s="10"/>
      <c r="B11" s="24">
        <v>12</v>
      </c>
      <c r="C11" s="47" t="s">
        <v>8</v>
      </c>
      <c r="D11" s="51"/>
      <c r="E11" s="48"/>
      <c r="F11" s="35">
        <f>'Cenova nabidka CELKOVA'!F10</f>
        <v>1</v>
      </c>
      <c r="G11" s="35">
        <f>'Cenova nabidka CELKOVA'!G10</f>
        <v>0</v>
      </c>
      <c r="H11" s="35">
        <f t="shared" si="0"/>
        <v>0</v>
      </c>
      <c r="I11" s="250">
        <f>ROUND('NABIDKA DOPRAVCE'!K15,3)</f>
        <v>0</v>
      </c>
      <c r="J11" s="147"/>
      <c r="K11" s="170"/>
      <c r="L11" s="171">
        <f t="shared" si="1"/>
        <v>0</v>
      </c>
      <c r="M11" s="156"/>
      <c r="N11" s="172">
        <f t="shared" si="2"/>
        <v>0</v>
      </c>
      <c r="O11" s="173">
        <f t="shared" si="2"/>
        <v>0</v>
      </c>
      <c r="P11" s="173">
        <f t="shared" si="2"/>
        <v>0</v>
      </c>
      <c r="Q11" s="173">
        <f t="shared" si="2"/>
        <v>0</v>
      </c>
      <c r="R11" s="173">
        <f t="shared" si="2"/>
        <v>0</v>
      </c>
      <c r="S11" s="173">
        <f t="shared" si="2"/>
        <v>0</v>
      </c>
      <c r="T11" s="173">
        <f t="shared" si="2"/>
        <v>0</v>
      </c>
      <c r="U11" s="173">
        <f t="shared" si="2"/>
        <v>0</v>
      </c>
      <c r="V11" s="173">
        <f t="shared" si="2"/>
        <v>0</v>
      </c>
      <c r="W11" s="174">
        <f t="shared" si="2"/>
        <v>0</v>
      </c>
      <c r="X11" s="156"/>
      <c r="Y11" s="10"/>
    </row>
    <row r="12" spans="1:25" customFormat="1" ht="12.75">
      <c r="A12" s="10"/>
      <c r="B12" s="24">
        <v>13</v>
      </c>
      <c r="C12" s="47" t="s">
        <v>9</v>
      </c>
      <c r="D12" s="51"/>
      <c r="E12" s="48"/>
      <c r="F12" s="36">
        <f>'Cenova nabidka CELKOVA'!F11</f>
        <v>0</v>
      </c>
      <c r="G12" s="36">
        <f>'Cenova nabidka CELKOVA'!G11</f>
        <v>0</v>
      </c>
      <c r="H12" s="36">
        <f t="shared" si="0"/>
        <v>1</v>
      </c>
      <c r="I12" s="250">
        <f>ROUND('NABIDKA DOPRAVCE'!K16,3)</f>
        <v>0</v>
      </c>
      <c r="J12" s="147"/>
      <c r="K12" s="170"/>
      <c r="L12" s="171">
        <f t="shared" si="1"/>
        <v>0</v>
      </c>
      <c r="M12" s="156"/>
      <c r="N12" s="176">
        <f t="shared" si="2"/>
        <v>0</v>
      </c>
      <c r="O12" s="177">
        <f t="shared" si="2"/>
        <v>0</v>
      </c>
      <c r="P12" s="177">
        <f t="shared" si="2"/>
        <v>0</v>
      </c>
      <c r="Q12" s="177">
        <f t="shared" si="2"/>
        <v>0</v>
      </c>
      <c r="R12" s="177">
        <f t="shared" si="2"/>
        <v>0</v>
      </c>
      <c r="S12" s="177">
        <f t="shared" si="2"/>
        <v>0</v>
      </c>
      <c r="T12" s="177">
        <f t="shared" si="2"/>
        <v>0</v>
      </c>
      <c r="U12" s="177">
        <f t="shared" si="2"/>
        <v>0</v>
      </c>
      <c r="V12" s="177">
        <f t="shared" si="2"/>
        <v>0</v>
      </c>
      <c r="W12" s="178">
        <f t="shared" si="2"/>
        <v>0</v>
      </c>
      <c r="X12" s="156"/>
      <c r="Y12" s="10"/>
    </row>
    <row r="13" spans="1:25" customFormat="1" ht="12.75">
      <c r="A13" s="10"/>
      <c r="B13" s="25">
        <v>14</v>
      </c>
      <c r="C13" s="26" t="s">
        <v>10</v>
      </c>
      <c r="D13" s="21" t="s">
        <v>28</v>
      </c>
      <c r="E13" s="22" t="s">
        <v>26</v>
      </c>
      <c r="F13" s="36">
        <f>'Cenova nabidka CELKOVA'!F12</f>
        <v>0</v>
      </c>
      <c r="G13" s="36">
        <f>'Cenova nabidka CELKOVA'!G12</f>
        <v>1</v>
      </c>
      <c r="H13" s="36">
        <f t="shared" si="0"/>
        <v>0</v>
      </c>
      <c r="I13" s="250">
        <f>ROUND('NABIDKA DOPRAVCE'!K17,3)</f>
        <v>0</v>
      </c>
      <c r="J13" s="147"/>
      <c r="K13" s="170"/>
      <c r="L13" s="171">
        <f t="shared" si="1"/>
        <v>0</v>
      </c>
      <c r="M13" s="156"/>
      <c r="N13" s="176">
        <f t="shared" si="2"/>
        <v>0</v>
      </c>
      <c r="O13" s="177">
        <f t="shared" si="2"/>
        <v>0</v>
      </c>
      <c r="P13" s="177">
        <f t="shared" si="2"/>
        <v>0</v>
      </c>
      <c r="Q13" s="177">
        <f t="shared" si="2"/>
        <v>0</v>
      </c>
      <c r="R13" s="177">
        <f t="shared" si="2"/>
        <v>0</v>
      </c>
      <c r="S13" s="177">
        <f t="shared" si="2"/>
        <v>0</v>
      </c>
      <c r="T13" s="177">
        <f t="shared" si="2"/>
        <v>0</v>
      </c>
      <c r="U13" s="177">
        <f t="shared" si="2"/>
        <v>0</v>
      </c>
      <c r="V13" s="177">
        <f t="shared" si="2"/>
        <v>0</v>
      </c>
      <c r="W13" s="178">
        <f t="shared" si="2"/>
        <v>0</v>
      </c>
      <c r="X13" s="156"/>
      <c r="Y13" s="10"/>
    </row>
    <row r="14" spans="1:25" customFormat="1" ht="12.75">
      <c r="A14" s="10"/>
      <c r="B14" s="23"/>
      <c r="C14" s="18"/>
      <c r="D14" s="21" t="s">
        <v>29</v>
      </c>
      <c r="E14" s="22" t="s">
        <v>25</v>
      </c>
      <c r="F14" s="36">
        <f>'Cenova nabidka CELKOVA'!F13</f>
        <v>0</v>
      </c>
      <c r="G14" s="36">
        <f>'Cenova nabidka CELKOVA'!G13</f>
        <v>0</v>
      </c>
      <c r="H14" s="36">
        <f t="shared" si="0"/>
        <v>1</v>
      </c>
      <c r="I14" s="250">
        <f>ROUND('NABIDKA DOPRAVCE'!K18,3)</f>
        <v>0</v>
      </c>
      <c r="J14" s="147"/>
      <c r="K14" s="170"/>
      <c r="L14" s="171">
        <f t="shared" si="1"/>
        <v>0</v>
      </c>
      <c r="M14" s="156"/>
      <c r="N14" s="176">
        <f t="shared" si="2"/>
        <v>0</v>
      </c>
      <c r="O14" s="177">
        <f t="shared" si="2"/>
        <v>0</v>
      </c>
      <c r="P14" s="177">
        <f t="shared" si="2"/>
        <v>0</v>
      </c>
      <c r="Q14" s="177">
        <f t="shared" si="2"/>
        <v>0</v>
      </c>
      <c r="R14" s="177">
        <f t="shared" si="2"/>
        <v>0</v>
      </c>
      <c r="S14" s="177">
        <f t="shared" si="2"/>
        <v>0</v>
      </c>
      <c r="T14" s="177">
        <f t="shared" si="2"/>
        <v>0</v>
      </c>
      <c r="U14" s="177">
        <f t="shared" si="2"/>
        <v>0</v>
      </c>
      <c r="V14" s="177">
        <f t="shared" si="2"/>
        <v>0</v>
      </c>
      <c r="W14" s="178">
        <f t="shared" si="2"/>
        <v>0</v>
      </c>
      <c r="X14" s="156"/>
      <c r="Y14" s="10"/>
    </row>
    <row r="15" spans="1:25" customFormat="1" ht="12.75">
      <c r="A15" s="10"/>
      <c r="B15" s="24">
        <v>15</v>
      </c>
      <c r="C15" s="47" t="s">
        <v>42</v>
      </c>
      <c r="D15" s="51"/>
      <c r="E15" s="48"/>
      <c r="F15" s="36">
        <f>'Cenova nabidka CELKOVA'!F14</f>
        <v>0</v>
      </c>
      <c r="G15" s="36">
        <f>'Cenova nabidka CELKOVA'!G14</f>
        <v>1</v>
      </c>
      <c r="H15" s="36">
        <f t="shared" si="0"/>
        <v>0</v>
      </c>
      <c r="I15" s="250">
        <f>ROUND('NABIDKA DOPRAVCE'!K19,3)</f>
        <v>0</v>
      </c>
      <c r="J15" s="147"/>
      <c r="K15" s="170"/>
      <c r="L15" s="171">
        <f t="shared" si="1"/>
        <v>0</v>
      </c>
      <c r="M15" s="156"/>
      <c r="N15" s="176">
        <f t="shared" si="2"/>
        <v>0</v>
      </c>
      <c r="O15" s="177">
        <f t="shared" si="2"/>
        <v>0</v>
      </c>
      <c r="P15" s="177">
        <f t="shared" si="2"/>
        <v>0</v>
      </c>
      <c r="Q15" s="177">
        <f t="shared" si="2"/>
        <v>0</v>
      </c>
      <c r="R15" s="177">
        <f t="shared" si="2"/>
        <v>0</v>
      </c>
      <c r="S15" s="177">
        <f t="shared" si="2"/>
        <v>0</v>
      </c>
      <c r="T15" s="177">
        <f t="shared" si="2"/>
        <v>0</v>
      </c>
      <c r="U15" s="177">
        <f t="shared" si="2"/>
        <v>0</v>
      </c>
      <c r="V15" s="177">
        <f t="shared" si="2"/>
        <v>0</v>
      </c>
      <c r="W15" s="178">
        <f t="shared" si="2"/>
        <v>0</v>
      </c>
      <c r="X15" s="156"/>
      <c r="Y15" s="10"/>
    </row>
    <row r="16" spans="1:25" customFormat="1" ht="12.75">
      <c r="A16" s="10"/>
      <c r="B16" s="25">
        <v>16</v>
      </c>
      <c r="C16" s="26" t="s">
        <v>11</v>
      </c>
      <c r="D16" s="21" t="s">
        <v>30</v>
      </c>
      <c r="E16" s="22" t="s">
        <v>27</v>
      </c>
      <c r="F16" s="35">
        <f>'Cenova nabidka CELKOVA'!F15</f>
        <v>0.67</v>
      </c>
      <c r="G16" s="35">
        <f>'Cenova nabidka CELKOVA'!G15</f>
        <v>0.33</v>
      </c>
      <c r="H16" s="35">
        <f t="shared" si="0"/>
        <v>0</v>
      </c>
      <c r="I16" s="250">
        <f>ROUND('NABIDKA DOPRAVCE'!K20,3)</f>
        <v>0</v>
      </c>
      <c r="J16" s="147"/>
      <c r="K16" s="170"/>
      <c r="L16" s="171">
        <f t="shared" si="1"/>
        <v>0</v>
      </c>
      <c r="M16" s="156"/>
      <c r="N16" s="172">
        <f t="shared" si="2"/>
        <v>0</v>
      </c>
      <c r="O16" s="173">
        <f t="shared" si="2"/>
        <v>0</v>
      </c>
      <c r="P16" s="173">
        <f t="shared" si="2"/>
        <v>0</v>
      </c>
      <c r="Q16" s="173">
        <f t="shared" si="2"/>
        <v>0</v>
      </c>
      <c r="R16" s="173">
        <f t="shared" si="2"/>
        <v>0</v>
      </c>
      <c r="S16" s="173">
        <f t="shared" si="2"/>
        <v>0</v>
      </c>
      <c r="T16" s="173">
        <f t="shared" si="2"/>
        <v>0</v>
      </c>
      <c r="U16" s="173">
        <f t="shared" si="2"/>
        <v>0</v>
      </c>
      <c r="V16" s="173">
        <f t="shared" si="2"/>
        <v>0</v>
      </c>
      <c r="W16" s="174">
        <f t="shared" si="2"/>
        <v>0</v>
      </c>
      <c r="X16" s="156"/>
      <c r="Y16" s="10"/>
    </row>
    <row r="17" spans="1:25" customFormat="1" ht="12.75">
      <c r="A17" s="10"/>
      <c r="B17" s="19"/>
      <c r="C17" s="20"/>
      <c r="D17" s="21" t="s">
        <v>31</v>
      </c>
      <c r="E17" s="22" t="s">
        <v>25</v>
      </c>
      <c r="F17" s="36">
        <f>'Cenova nabidka CELKOVA'!F16</f>
        <v>0</v>
      </c>
      <c r="G17" s="36">
        <f>'Cenova nabidka CELKOVA'!G16</f>
        <v>0</v>
      </c>
      <c r="H17" s="36">
        <f t="shared" si="0"/>
        <v>1</v>
      </c>
      <c r="I17" s="250">
        <f>ROUND('NABIDKA DOPRAVCE'!K21,3)</f>
        <v>0</v>
      </c>
      <c r="J17" s="147"/>
      <c r="K17" s="170"/>
      <c r="L17" s="171">
        <f t="shared" si="1"/>
        <v>0</v>
      </c>
      <c r="M17" s="156"/>
      <c r="N17" s="176">
        <f t="shared" si="2"/>
        <v>0</v>
      </c>
      <c r="O17" s="177">
        <f t="shared" si="2"/>
        <v>0</v>
      </c>
      <c r="P17" s="177">
        <f t="shared" si="2"/>
        <v>0</v>
      </c>
      <c r="Q17" s="177">
        <f t="shared" si="2"/>
        <v>0</v>
      </c>
      <c r="R17" s="177">
        <f t="shared" si="2"/>
        <v>0</v>
      </c>
      <c r="S17" s="177">
        <f t="shared" si="2"/>
        <v>0</v>
      </c>
      <c r="T17" s="177">
        <f t="shared" si="2"/>
        <v>0</v>
      </c>
      <c r="U17" s="177">
        <f t="shared" si="2"/>
        <v>0</v>
      </c>
      <c r="V17" s="177">
        <f t="shared" si="2"/>
        <v>0</v>
      </c>
      <c r="W17" s="178">
        <f t="shared" si="2"/>
        <v>0</v>
      </c>
      <c r="X17" s="156"/>
      <c r="Y17" s="10"/>
    </row>
    <row r="18" spans="1:25" customFormat="1" ht="12.75">
      <c r="A18" s="10"/>
      <c r="B18" s="23">
        <v>17</v>
      </c>
      <c r="C18" s="18" t="s">
        <v>12</v>
      </c>
      <c r="D18" s="21" t="s">
        <v>40</v>
      </c>
      <c r="E18" s="22" t="s">
        <v>27</v>
      </c>
      <c r="F18" s="36">
        <f>'Cenova nabidka CELKOVA'!F17</f>
        <v>0.67</v>
      </c>
      <c r="G18" s="36">
        <f>'Cenova nabidka CELKOVA'!G17</f>
        <v>0.33</v>
      </c>
      <c r="H18" s="36">
        <f t="shared" si="0"/>
        <v>0</v>
      </c>
      <c r="I18" s="250">
        <f>ROUND('NABIDKA DOPRAVCE'!K22,3)</f>
        <v>0</v>
      </c>
      <c r="J18" s="147"/>
      <c r="K18" s="170"/>
      <c r="L18" s="171">
        <f t="shared" si="1"/>
        <v>0</v>
      </c>
      <c r="M18" s="156"/>
      <c r="N18" s="176">
        <f t="shared" si="2"/>
        <v>0</v>
      </c>
      <c r="O18" s="177">
        <f t="shared" si="2"/>
        <v>0</v>
      </c>
      <c r="P18" s="177">
        <f t="shared" si="2"/>
        <v>0</v>
      </c>
      <c r="Q18" s="177">
        <f t="shared" si="2"/>
        <v>0</v>
      </c>
      <c r="R18" s="177">
        <f t="shared" si="2"/>
        <v>0</v>
      </c>
      <c r="S18" s="177">
        <f t="shared" si="2"/>
        <v>0</v>
      </c>
      <c r="T18" s="177">
        <f t="shared" si="2"/>
        <v>0</v>
      </c>
      <c r="U18" s="177">
        <f t="shared" si="2"/>
        <v>0</v>
      </c>
      <c r="V18" s="177">
        <f t="shared" si="2"/>
        <v>0</v>
      </c>
      <c r="W18" s="178">
        <f t="shared" si="2"/>
        <v>0</v>
      </c>
      <c r="X18" s="156"/>
      <c r="Y18" s="10"/>
    </row>
    <row r="19" spans="1:25" customFormat="1" ht="12.75">
      <c r="A19" s="10"/>
      <c r="B19" s="24"/>
      <c r="C19" s="22"/>
      <c r="D19" s="21" t="s">
        <v>41</v>
      </c>
      <c r="E19" s="22" t="s">
        <v>25</v>
      </c>
      <c r="F19" s="36">
        <f>'Cenova nabidka CELKOVA'!F18</f>
        <v>0</v>
      </c>
      <c r="G19" s="36">
        <f>'Cenova nabidka CELKOVA'!G18</f>
        <v>0</v>
      </c>
      <c r="H19" s="36">
        <f t="shared" si="0"/>
        <v>1</v>
      </c>
      <c r="I19" s="250">
        <f>ROUND('NABIDKA DOPRAVCE'!K23,3)</f>
        <v>0</v>
      </c>
      <c r="J19" s="147"/>
      <c r="K19" s="170"/>
      <c r="L19" s="171">
        <f t="shared" si="1"/>
        <v>0</v>
      </c>
      <c r="M19" s="156"/>
      <c r="N19" s="176">
        <f t="shared" si="2"/>
        <v>0</v>
      </c>
      <c r="O19" s="177">
        <f t="shared" si="2"/>
        <v>0</v>
      </c>
      <c r="P19" s="177">
        <f t="shared" si="2"/>
        <v>0</v>
      </c>
      <c r="Q19" s="177">
        <f t="shared" si="2"/>
        <v>0</v>
      </c>
      <c r="R19" s="177">
        <f t="shared" si="2"/>
        <v>0</v>
      </c>
      <c r="S19" s="177">
        <f t="shared" si="2"/>
        <v>0</v>
      </c>
      <c r="T19" s="177">
        <f t="shared" si="2"/>
        <v>0</v>
      </c>
      <c r="U19" s="177">
        <f t="shared" si="2"/>
        <v>0</v>
      </c>
      <c r="V19" s="177">
        <f t="shared" si="2"/>
        <v>0</v>
      </c>
      <c r="W19" s="178">
        <f t="shared" si="2"/>
        <v>0</v>
      </c>
      <c r="X19" s="156"/>
      <c r="Y19" s="10"/>
    </row>
    <row r="20" spans="1:25" customFormat="1" ht="12.75">
      <c r="A20" s="10"/>
      <c r="B20" s="24">
        <v>18</v>
      </c>
      <c r="C20" s="47" t="s">
        <v>13</v>
      </c>
      <c r="D20" s="51"/>
      <c r="E20" s="48"/>
      <c r="F20" s="36">
        <f>'Cenova nabidka CELKOVA'!F19</f>
        <v>0</v>
      </c>
      <c r="G20" s="36">
        <f>'Cenova nabidka CELKOVA'!G19</f>
        <v>0</v>
      </c>
      <c r="H20" s="36">
        <f t="shared" si="0"/>
        <v>1</v>
      </c>
      <c r="I20" s="250">
        <f>ROUND('NABIDKA DOPRAVCE'!K24,3)</f>
        <v>0</v>
      </c>
      <c r="J20" s="147"/>
      <c r="K20" s="170"/>
      <c r="L20" s="171">
        <f t="shared" si="1"/>
        <v>0</v>
      </c>
      <c r="M20" s="156"/>
      <c r="N20" s="176">
        <f t="shared" ref="N20:W27" si="3">$I20*N$34</f>
        <v>0</v>
      </c>
      <c r="O20" s="177">
        <f t="shared" si="3"/>
        <v>0</v>
      </c>
      <c r="P20" s="177">
        <f t="shared" si="3"/>
        <v>0</v>
      </c>
      <c r="Q20" s="177">
        <f t="shared" si="3"/>
        <v>0</v>
      </c>
      <c r="R20" s="177">
        <f t="shared" si="3"/>
        <v>0</v>
      </c>
      <c r="S20" s="177">
        <f t="shared" si="3"/>
        <v>0</v>
      </c>
      <c r="T20" s="177">
        <f t="shared" si="3"/>
        <v>0</v>
      </c>
      <c r="U20" s="177">
        <f t="shared" si="3"/>
        <v>0</v>
      </c>
      <c r="V20" s="177">
        <f t="shared" si="3"/>
        <v>0</v>
      </c>
      <c r="W20" s="178">
        <f t="shared" si="3"/>
        <v>0</v>
      </c>
      <c r="X20" s="156"/>
      <c r="Y20" s="10"/>
    </row>
    <row r="21" spans="1:25" customFormat="1" ht="12.75">
      <c r="A21" s="10"/>
      <c r="B21" s="24">
        <v>19</v>
      </c>
      <c r="C21" s="47" t="s">
        <v>14</v>
      </c>
      <c r="D21" s="51"/>
      <c r="E21" s="48"/>
      <c r="F21" s="36">
        <f>'Cenova nabidka CELKOVA'!F20</f>
        <v>0</v>
      </c>
      <c r="G21" s="36">
        <f>'Cenova nabidka CELKOVA'!G20</f>
        <v>0</v>
      </c>
      <c r="H21" s="36">
        <f t="shared" si="0"/>
        <v>1</v>
      </c>
      <c r="I21" s="250">
        <f>ROUND('NABIDKA DOPRAVCE'!K25,3)</f>
        <v>0</v>
      </c>
      <c r="J21" s="147"/>
      <c r="K21" s="170"/>
      <c r="L21" s="171">
        <f t="shared" si="1"/>
        <v>0</v>
      </c>
      <c r="M21" s="156"/>
      <c r="N21" s="176">
        <f t="shared" si="3"/>
        <v>0</v>
      </c>
      <c r="O21" s="177">
        <f t="shared" si="3"/>
        <v>0</v>
      </c>
      <c r="P21" s="177">
        <f t="shared" si="3"/>
        <v>0</v>
      </c>
      <c r="Q21" s="177">
        <f t="shared" si="3"/>
        <v>0</v>
      </c>
      <c r="R21" s="177">
        <f t="shared" si="3"/>
        <v>0</v>
      </c>
      <c r="S21" s="177">
        <f t="shared" si="3"/>
        <v>0</v>
      </c>
      <c r="T21" s="177">
        <f t="shared" si="3"/>
        <v>0</v>
      </c>
      <c r="U21" s="177">
        <f t="shared" si="3"/>
        <v>0</v>
      </c>
      <c r="V21" s="177">
        <f t="shared" si="3"/>
        <v>0</v>
      </c>
      <c r="W21" s="178">
        <f t="shared" si="3"/>
        <v>0</v>
      </c>
      <c r="X21" s="156"/>
      <c r="Y21" s="10"/>
    </row>
    <row r="22" spans="1:25" customFormat="1" ht="12.75">
      <c r="A22" s="10"/>
      <c r="B22" s="24">
        <v>20</v>
      </c>
      <c r="C22" s="47" t="s">
        <v>15</v>
      </c>
      <c r="D22" s="51"/>
      <c r="E22" s="48"/>
      <c r="F22" s="36">
        <f>'Cenova nabidka CELKOVA'!F21</f>
        <v>0</v>
      </c>
      <c r="G22" s="36">
        <f>'Cenova nabidka CELKOVA'!G21</f>
        <v>1</v>
      </c>
      <c r="H22" s="36">
        <f t="shared" si="0"/>
        <v>0</v>
      </c>
      <c r="I22" s="250">
        <f>ROUND('NABIDKA DOPRAVCE'!K26,3)</f>
        <v>0</v>
      </c>
      <c r="J22" s="147"/>
      <c r="K22" s="170"/>
      <c r="L22" s="171">
        <f t="shared" si="1"/>
        <v>0</v>
      </c>
      <c r="M22" s="156"/>
      <c r="N22" s="176">
        <f t="shared" si="3"/>
        <v>0</v>
      </c>
      <c r="O22" s="177">
        <f t="shared" si="3"/>
        <v>0</v>
      </c>
      <c r="P22" s="177">
        <f t="shared" si="3"/>
        <v>0</v>
      </c>
      <c r="Q22" s="177">
        <f t="shared" si="3"/>
        <v>0</v>
      </c>
      <c r="R22" s="177">
        <f t="shared" si="3"/>
        <v>0</v>
      </c>
      <c r="S22" s="177">
        <f t="shared" si="3"/>
        <v>0</v>
      </c>
      <c r="T22" s="177">
        <f t="shared" si="3"/>
        <v>0</v>
      </c>
      <c r="U22" s="177">
        <f t="shared" si="3"/>
        <v>0</v>
      </c>
      <c r="V22" s="177">
        <f t="shared" si="3"/>
        <v>0</v>
      </c>
      <c r="W22" s="178">
        <f t="shared" si="3"/>
        <v>0</v>
      </c>
      <c r="X22" s="156"/>
      <c r="Y22" s="10"/>
    </row>
    <row r="23" spans="1:25" customFormat="1" ht="12.75">
      <c r="A23" s="10"/>
      <c r="B23" s="24">
        <v>21</v>
      </c>
      <c r="C23" s="47" t="s">
        <v>16</v>
      </c>
      <c r="D23" s="51"/>
      <c r="E23" s="48"/>
      <c r="F23" s="36">
        <f>'Cenova nabidka CELKOVA'!F22</f>
        <v>1</v>
      </c>
      <c r="G23" s="36">
        <f>'Cenova nabidka CELKOVA'!G22</f>
        <v>0</v>
      </c>
      <c r="H23" s="36">
        <f t="shared" si="0"/>
        <v>0</v>
      </c>
      <c r="I23" s="250">
        <f>ROUND('NABIDKA DOPRAVCE'!K27,3)</f>
        <v>0</v>
      </c>
      <c r="J23" s="147"/>
      <c r="K23" s="170"/>
      <c r="L23" s="171">
        <f t="shared" si="1"/>
        <v>0</v>
      </c>
      <c r="M23" s="156"/>
      <c r="N23" s="176">
        <f t="shared" si="3"/>
        <v>0</v>
      </c>
      <c r="O23" s="177">
        <f t="shared" si="3"/>
        <v>0</v>
      </c>
      <c r="P23" s="177">
        <f t="shared" si="3"/>
        <v>0</v>
      </c>
      <c r="Q23" s="177">
        <f t="shared" si="3"/>
        <v>0</v>
      </c>
      <c r="R23" s="177">
        <f t="shared" si="3"/>
        <v>0</v>
      </c>
      <c r="S23" s="177">
        <f t="shared" si="3"/>
        <v>0</v>
      </c>
      <c r="T23" s="177">
        <f t="shared" si="3"/>
        <v>0</v>
      </c>
      <c r="U23" s="177">
        <f t="shared" si="3"/>
        <v>0</v>
      </c>
      <c r="V23" s="177">
        <f t="shared" si="3"/>
        <v>0</v>
      </c>
      <c r="W23" s="178">
        <f t="shared" si="3"/>
        <v>0</v>
      </c>
      <c r="X23" s="156"/>
      <c r="Y23" s="10"/>
    </row>
    <row r="24" spans="1:25" customFormat="1" ht="12.75">
      <c r="A24" s="10"/>
      <c r="B24" s="24">
        <v>22</v>
      </c>
      <c r="C24" s="47" t="s">
        <v>17</v>
      </c>
      <c r="D24" s="51"/>
      <c r="E24" s="48"/>
      <c r="F24" s="36">
        <f>'Cenova nabidka CELKOVA'!F23</f>
        <v>0</v>
      </c>
      <c r="G24" s="36">
        <f>'Cenova nabidka CELKOVA'!G23</f>
        <v>0</v>
      </c>
      <c r="H24" s="36">
        <f t="shared" si="0"/>
        <v>1</v>
      </c>
      <c r="I24" s="250">
        <f>ROUND('NABIDKA DOPRAVCE'!K28,3)</f>
        <v>0</v>
      </c>
      <c r="J24" s="147"/>
      <c r="K24" s="170"/>
      <c r="L24" s="171">
        <f t="shared" si="1"/>
        <v>0</v>
      </c>
      <c r="M24" s="156"/>
      <c r="N24" s="176">
        <f t="shared" si="3"/>
        <v>0</v>
      </c>
      <c r="O24" s="177">
        <f t="shared" si="3"/>
        <v>0</v>
      </c>
      <c r="P24" s="177">
        <f t="shared" si="3"/>
        <v>0</v>
      </c>
      <c r="Q24" s="177">
        <f t="shared" si="3"/>
        <v>0</v>
      </c>
      <c r="R24" s="177">
        <f t="shared" si="3"/>
        <v>0</v>
      </c>
      <c r="S24" s="177">
        <f t="shared" si="3"/>
        <v>0</v>
      </c>
      <c r="T24" s="177">
        <f t="shared" si="3"/>
        <v>0</v>
      </c>
      <c r="U24" s="177">
        <f t="shared" si="3"/>
        <v>0</v>
      </c>
      <c r="V24" s="177">
        <f t="shared" si="3"/>
        <v>0</v>
      </c>
      <c r="W24" s="178">
        <f t="shared" si="3"/>
        <v>0</v>
      </c>
      <c r="X24" s="156"/>
      <c r="Y24" s="10"/>
    </row>
    <row r="25" spans="1:25" customFormat="1" ht="12.75">
      <c r="A25" s="10"/>
      <c r="B25" s="24">
        <v>23</v>
      </c>
      <c r="C25" s="47" t="s">
        <v>18</v>
      </c>
      <c r="D25" s="51"/>
      <c r="E25" s="48"/>
      <c r="F25" s="36">
        <f>'Cenova nabidka CELKOVA'!F24</f>
        <v>0</v>
      </c>
      <c r="G25" s="36">
        <f>'Cenova nabidka CELKOVA'!G24</f>
        <v>0</v>
      </c>
      <c r="H25" s="36">
        <f t="shared" si="0"/>
        <v>1</v>
      </c>
      <c r="I25" s="250">
        <f>ROUND('NABIDKA DOPRAVCE'!K29,3)</f>
        <v>0</v>
      </c>
      <c r="J25" s="147"/>
      <c r="K25" s="170"/>
      <c r="L25" s="171">
        <f t="shared" si="1"/>
        <v>0</v>
      </c>
      <c r="M25" s="156"/>
      <c r="N25" s="176">
        <f t="shared" si="3"/>
        <v>0</v>
      </c>
      <c r="O25" s="177">
        <f t="shared" si="3"/>
        <v>0</v>
      </c>
      <c r="P25" s="177">
        <f t="shared" si="3"/>
        <v>0</v>
      </c>
      <c r="Q25" s="177">
        <f t="shared" si="3"/>
        <v>0</v>
      </c>
      <c r="R25" s="177">
        <f t="shared" si="3"/>
        <v>0</v>
      </c>
      <c r="S25" s="177">
        <f t="shared" si="3"/>
        <v>0</v>
      </c>
      <c r="T25" s="177">
        <f t="shared" si="3"/>
        <v>0</v>
      </c>
      <c r="U25" s="177">
        <f t="shared" si="3"/>
        <v>0</v>
      </c>
      <c r="V25" s="177">
        <f t="shared" si="3"/>
        <v>0</v>
      </c>
      <c r="W25" s="178">
        <f t="shared" si="3"/>
        <v>0</v>
      </c>
      <c r="X25" s="156"/>
      <c r="Y25" s="10"/>
    </row>
    <row r="26" spans="1:25" customFormat="1" ht="12.75">
      <c r="A26" s="10"/>
      <c r="B26" s="24">
        <v>24</v>
      </c>
      <c r="C26" s="47" t="s">
        <v>19</v>
      </c>
      <c r="D26" s="51"/>
      <c r="E26" s="48"/>
      <c r="F26" s="36">
        <f>'Cenova nabidka CELKOVA'!F25</f>
        <v>0</v>
      </c>
      <c r="G26" s="36">
        <f>'Cenova nabidka CELKOVA'!G25</f>
        <v>0</v>
      </c>
      <c r="H26" s="36">
        <f t="shared" si="0"/>
        <v>1</v>
      </c>
      <c r="I26" s="250">
        <f>ROUND('NABIDKA DOPRAVCE'!K30,3)</f>
        <v>0</v>
      </c>
      <c r="J26" s="147"/>
      <c r="K26" s="170"/>
      <c r="L26" s="171">
        <f t="shared" si="1"/>
        <v>0</v>
      </c>
      <c r="M26" s="156"/>
      <c r="N26" s="176">
        <f t="shared" si="3"/>
        <v>0</v>
      </c>
      <c r="O26" s="177">
        <f t="shared" si="3"/>
        <v>0</v>
      </c>
      <c r="P26" s="177">
        <f t="shared" si="3"/>
        <v>0</v>
      </c>
      <c r="Q26" s="177">
        <f t="shared" si="3"/>
        <v>0</v>
      </c>
      <c r="R26" s="177">
        <f t="shared" si="3"/>
        <v>0</v>
      </c>
      <c r="S26" s="177">
        <f t="shared" si="3"/>
        <v>0</v>
      </c>
      <c r="T26" s="177">
        <f t="shared" si="3"/>
        <v>0</v>
      </c>
      <c r="U26" s="177">
        <f t="shared" si="3"/>
        <v>0</v>
      </c>
      <c r="V26" s="177">
        <f t="shared" si="3"/>
        <v>0</v>
      </c>
      <c r="W26" s="178">
        <f t="shared" si="3"/>
        <v>0</v>
      </c>
      <c r="X26" s="156"/>
      <c r="Y26" s="10"/>
    </row>
    <row r="27" spans="1:25" customFormat="1" ht="12.75">
      <c r="A27" s="10"/>
      <c r="B27" s="24">
        <v>25</v>
      </c>
      <c r="C27" s="47" t="s">
        <v>20</v>
      </c>
      <c r="D27" s="51"/>
      <c r="E27" s="48"/>
      <c r="F27" s="36">
        <f>'Cenova nabidka CELKOVA'!F26</f>
        <v>0</v>
      </c>
      <c r="G27" s="36">
        <f>'Cenova nabidka CELKOVA'!G26</f>
        <v>0</v>
      </c>
      <c r="H27" s="36">
        <f t="shared" si="0"/>
        <v>1</v>
      </c>
      <c r="I27" s="250">
        <f>ROUND('NABIDKA DOPRAVCE'!K31,3)</f>
        <v>0</v>
      </c>
      <c r="J27" s="147"/>
      <c r="K27" s="170"/>
      <c r="L27" s="171">
        <f t="shared" si="1"/>
        <v>0</v>
      </c>
      <c r="M27" s="156"/>
      <c r="N27" s="176">
        <f t="shared" si="3"/>
        <v>0</v>
      </c>
      <c r="O27" s="177">
        <f t="shared" si="3"/>
        <v>0</v>
      </c>
      <c r="P27" s="177">
        <f t="shared" si="3"/>
        <v>0</v>
      </c>
      <c r="Q27" s="177">
        <f t="shared" si="3"/>
        <v>0</v>
      </c>
      <c r="R27" s="177">
        <f t="shared" si="3"/>
        <v>0</v>
      </c>
      <c r="S27" s="177">
        <f t="shared" si="3"/>
        <v>0</v>
      </c>
      <c r="T27" s="177">
        <f t="shared" si="3"/>
        <v>0</v>
      </c>
      <c r="U27" s="177">
        <f t="shared" si="3"/>
        <v>0</v>
      </c>
      <c r="V27" s="177">
        <f t="shared" si="3"/>
        <v>0</v>
      </c>
      <c r="W27" s="178">
        <f t="shared" si="3"/>
        <v>0</v>
      </c>
      <c r="X27" s="156"/>
      <c r="Y27" s="10"/>
    </row>
    <row r="28" spans="1:25" customFormat="1" ht="13.5" thickBot="1">
      <c r="A28" s="10"/>
      <c r="B28" s="27">
        <v>26</v>
      </c>
      <c r="C28" s="85" t="s">
        <v>21</v>
      </c>
      <c r="D28" s="90"/>
      <c r="E28" s="86"/>
      <c r="F28" s="368">
        <f>IF($I$28=0,0,SUMPRODUCT(F7:F27,$I$7:$I$27)/$I$28)</f>
        <v>0</v>
      </c>
      <c r="G28" s="368">
        <f t="shared" ref="G28:H28" si="4">IF($I$28=0,0,SUMPRODUCT(G7:G27,$I$7:$I$27)/$I$28)</f>
        <v>0</v>
      </c>
      <c r="H28" s="368">
        <f t="shared" si="4"/>
        <v>0</v>
      </c>
      <c r="I28" s="247">
        <f>SUM(I7:I27)</f>
        <v>0</v>
      </c>
      <c r="J28" s="148"/>
      <c r="K28" s="179"/>
      <c r="L28" s="180">
        <f>SUM(L7:L27)</f>
        <v>0</v>
      </c>
      <c r="M28" s="156"/>
      <c r="N28" s="181">
        <f t="shared" ref="N28:W28" si="5">SUM(N7:N27)</f>
        <v>0</v>
      </c>
      <c r="O28" s="182">
        <f t="shared" si="5"/>
        <v>0</v>
      </c>
      <c r="P28" s="182">
        <f t="shared" si="5"/>
        <v>0</v>
      </c>
      <c r="Q28" s="182">
        <f t="shared" si="5"/>
        <v>0</v>
      </c>
      <c r="R28" s="182">
        <f t="shared" si="5"/>
        <v>0</v>
      </c>
      <c r="S28" s="182">
        <f t="shared" si="5"/>
        <v>0</v>
      </c>
      <c r="T28" s="182">
        <f t="shared" si="5"/>
        <v>0</v>
      </c>
      <c r="U28" s="182">
        <f t="shared" si="5"/>
        <v>0</v>
      </c>
      <c r="V28" s="182">
        <f t="shared" si="5"/>
        <v>0</v>
      </c>
      <c r="W28" s="183">
        <f t="shared" si="5"/>
        <v>0</v>
      </c>
      <c r="X28" s="156"/>
      <c r="Y28" s="10"/>
    </row>
    <row r="29" spans="1:25" customFormat="1" ht="12.75">
      <c r="A29" s="10"/>
      <c r="B29" s="87">
        <v>97</v>
      </c>
      <c r="C29" s="88" t="s">
        <v>83</v>
      </c>
      <c r="D29" s="84"/>
      <c r="E29" s="89"/>
      <c r="F29" s="35">
        <f>'Cenova nabidka CELKOVA'!F28</f>
        <v>0</v>
      </c>
      <c r="G29" s="35">
        <f>'Cenova nabidka CELKOVA'!G28</f>
        <v>1</v>
      </c>
      <c r="H29" s="35">
        <f t="shared" ref="H29:H30" si="6">100%-F29-G29</f>
        <v>0</v>
      </c>
      <c r="I29" s="248">
        <f>ROUND('NABIDKA DOPRAVCE'!K33,3)</f>
        <v>0</v>
      </c>
      <c r="J29" s="147"/>
      <c r="K29" s="170"/>
      <c r="L29" s="171">
        <f>$I29*L$34</f>
        <v>0</v>
      </c>
      <c r="M29" s="156"/>
      <c r="N29" s="172">
        <f t="shared" ref="N29:W31" si="7">$I29*N$34</f>
        <v>0</v>
      </c>
      <c r="O29" s="173">
        <f t="shared" si="7"/>
        <v>0</v>
      </c>
      <c r="P29" s="173">
        <f t="shared" si="7"/>
        <v>0</v>
      </c>
      <c r="Q29" s="173">
        <f t="shared" si="7"/>
        <v>0</v>
      </c>
      <c r="R29" s="173">
        <f t="shared" si="7"/>
        <v>0</v>
      </c>
      <c r="S29" s="173">
        <f t="shared" si="7"/>
        <v>0</v>
      </c>
      <c r="T29" s="173">
        <f t="shared" si="7"/>
        <v>0</v>
      </c>
      <c r="U29" s="173">
        <f t="shared" si="7"/>
        <v>0</v>
      </c>
      <c r="V29" s="173">
        <f t="shared" si="7"/>
        <v>0</v>
      </c>
      <c r="W29" s="174">
        <f t="shared" si="7"/>
        <v>0</v>
      </c>
      <c r="X29" s="156"/>
      <c r="Y29" s="10"/>
    </row>
    <row r="30" spans="1:25" customFormat="1" ht="12.75">
      <c r="A30" s="10"/>
      <c r="B30" s="45">
        <v>98</v>
      </c>
      <c r="C30" s="47" t="s">
        <v>44</v>
      </c>
      <c r="D30" s="28"/>
      <c r="E30" s="48"/>
      <c r="F30" s="36">
        <f>'Cenova nabidka CELKOVA'!F29</f>
        <v>0</v>
      </c>
      <c r="G30" s="36">
        <f>'Cenova nabidka CELKOVA'!G29</f>
        <v>0</v>
      </c>
      <c r="H30" s="36">
        <f t="shared" si="6"/>
        <v>1</v>
      </c>
      <c r="I30" s="250">
        <f>ROUND('NABIDKA DOPRAVCE'!K34,3)</f>
        <v>0</v>
      </c>
      <c r="J30" s="147"/>
      <c r="K30" s="170"/>
      <c r="L30" s="171">
        <f>$I30*L$34</f>
        <v>0</v>
      </c>
      <c r="M30" s="156"/>
      <c r="N30" s="176">
        <f t="shared" si="7"/>
        <v>0</v>
      </c>
      <c r="O30" s="177">
        <f t="shared" si="7"/>
        <v>0</v>
      </c>
      <c r="P30" s="177">
        <f t="shared" si="7"/>
        <v>0</v>
      </c>
      <c r="Q30" s="177">
        <f t="shared" si="7"/>
        <v>0</v>
      </c>
      <c r="R30" s="177">
        <f t="shared" si="7"/>
        <v>0</v>
      </c>
      <c r="S30" s="177">
        <f t="shared" si="7"/>
        <v>0</v>
      </c>
      <c r="T30" s="177">
        <f t="shared" si="7"/>
        <v>0</v>
      </c>
      <c r="U30" s="177">
        <f t="shared" si="7"/>
        <v>0</v>
      </c>
      <c r="V30" s="177">
        <f t="shared" si="7"/>
        <v>0</v>
      </c>
      <c r="W30" s="178">
        <f t="shared" si="7"/>
        <v>0</v>
      </c>
      <c r="X30" s="156"/>
      <c r="Y30" s="10"/>
    </row>
    <row r="31" spans="1:25" customFormat="1" ht="12.75">
      <c r="A31" s="10"/>
      <c r="B31" s="356">
        <v>99</v>
      </c>
      <c r="C31" s="203" t="s">
        <v>230</v>
      </c>
      <c r="D31" s="103"/>
      <c r="E31" s="104"/>
      <c r="F31" s="36">
        <f>'Cenova nabidka CELKOVA'!F30</f>
        <v>1</v>
      </c>
      <c r="G31" s="36">
        <f>'Cenova nabidka CELKOVA'!G30</f>
        <v>0</v>
      </c>
      <c r="H31" s="36">
        <f t="shared" ref="H31" si="8">100%-F31-G31</f>
        <v>0</v>
      </c>
      <c r="I31" s="250">
        <f>ROUND('NABIDKA DOPRAVCE'!K35,3)</f>
        <v>0</v>
      </c>
      <c r="J31" s="147"/>
      <c r="K31" s="170"/>
      <c r="L31" s="171">
        <f>$I31*L$34</f>
        <v>0</v>
      </c>
      <c r="M31" s="156"/>
      <c r="N31" s="176">
        <f t="shared" si="7"/>
        <v>0</v>
      </c>
      <c r="O31" s="177">
        <f t="shared" si="7"/>
        <v>0</v>
      </c>
      <c r="P31" s="177">
        <f t="shared" si="7"/>
        <v>0</v>
      </c>
      <c r="Q31" s="177">
        <f t="shared" si="7"/>
        <v>0</v>
      </c>
      <c r="R31" s="177">
        <f t="shared" si="7"/>
        <v>0</v>
      </c>
      <c r="S31" s="177">
        <f t="shared" si="7"/>
        <v>0</v>
      </c>
      <c r="T31" s="177">
        <f t="shared" si="7"/>
        <v>0</v>
      </c>
      <c r="U31" s="177">
        <f t="shared" si="7"/>
        <v>0</v>
      </c>
      <c r="V31" s="177">
        <f t="shared" si="7"/>
        <v>0</v>
      </c>
      <c r="W31" s="178">
        <f t="shared" si="7"/>
        <v>0</v>
      </c>
      <c r="X31" s="156"/>
      <c r="Y31" s="10"/>
    </row>
    <row r="32" spans="1:25" customFormat="1" ht="13.5" thickBot="1">
      <c r="A32" s="10"/>
      <c r="B32" s="46"/>
      <c r="C32" s="85" t="s">
        <v>46</v>
      </c>
      <c r="D32" s="29"/>
      <c r="E32" s="86"/>
      <c r="F32" s="368" t="str">
        <f>IF($I$32=0,"",(F28*$I$28+SUMPRODUCT(F29:F31,$I$29:$I$31))/$I$32)</f>
        <v/>
      </c>
      <c r="G32" s="368" t="str">
        <f t="shared" ref="G32:H32" si="9">IF($I$32=0,"",(G28*$I$28+SUMPRODUCT(G29:G31,$I$29:$I$31))/$I$32)</f>
        <v/>
      </c>
      <c r="H32" s="368" t="str">
        <f t="shared" si="9"/>
        <v/>
      </c>
      <c r="I32" s="247">
        <f>SUM(I28:I31)</f>
        <v>0</v>
      </c>
      <c r="J32" s="148"/>
      <c r="K32" s="179"/>
      <c r="L32" s="180">
        <f>SUM(L28:L31)</f>
        <v>0</v>
      </c>
      <c r="M32" s="156"/>
      <c r="N32" s="181">
        <f>SUM(N28:N31)</f>
        <v>0</v>
      </c>
      <c r="O32" s="182">
        <f t="shared" ref="O32:W32" si="10">SUM(O28:O31)</f>
        <v>0</v>
      </c>
      <c r="P32" s="182">
        <f t="shared" si="10"/>
        <v>0</v>
      </c>
      <c r="Q32" s="182">
        <f t="shared" si="10"/>
        <v>0</v>
      </c>
      <c r="R32" s="182">
        <f t="shared" si="10"/>
        <v>0</v>
      </c>
      <c r="S32" s="182">
        <f t="shared" si="10"/>
        <v>0</v>
      </c>
      <c r="T32" s="182">
        <f t="shared" si="10"/>
        <v>0</v>
      </c>
      <c r="U32" s="182">
        <f t="shared" si="10"/>
        <v>0</v>
      </c>
      <c r="V32" s="182">
        <f t="shared" si="10"/>
        <v>0</v>
      </c>
      <c r="W32" s="183">
        <f t="shared" si="10"/>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hodnoceni'!D21:M21)</f>
        <v>0</v>
      </c>
      <c r="M34" s="156"/>
      <c r="N34" s="185">
        <f>'Technicke hodnoceni'!D$21*PP</f>
        <v>0</v>
      </c>
      <c r="O34" s="185">
        <f>'Technicke hodnoceni'!E$21*PP</f>
        <v>0</v>
      </c>
      <c r="P34" s="185">
        <f>'Technicke hodnoceni'!F$21*PP</f>
        <v>0</v>
      </c>
      <c r="Q34" s="185">
        <f>'Technicke hodnoceni'!G$21*PP</f>
        <v>0</v>
      </c>
      <c r="R34" s="185">
        <f>'Technicke hodnoceni'!H$21*PP</f>
        <v>0</v>
      </c>
      <c r="S34" s="185">
        <f>'Technicke hodnoceni'!I$21*PP</f>
        <v>0</v>
      </c>
      <c r="T34" s="185">
        <f>'Technicke hodnoceni'!J$21*PP</f>
        <v>0</v>
      </c>
      <c r="U34" s="185">
        <f>'Technicke hodnoceni'!K$21*PP</f>
        <v>0</v>
      </c>
      <c r="V34" s="185">
        <f>'Technicke hodnoceni'!L$21*PP</f>
        <v>0</v>
      </c>
      <c r="W34" s="185">
        <f>'Technicke hodnoceni'!M$21*PP</f>
        <v>0</v>
      </c>
      <c r="X34" s="156"/>
      <c r="Y34" s="10"/>
    </row>
    <row r="35" spans="1:25" ht="12.7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ht="12.7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ht="12.7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ht="12.7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ZADAVATELE'!#REF!</xm:f>
            <x14:dxf>
              <fill>
                <patternFill>
                  <bgColor rgb="FFFF0000"/>
                </patternFill>
              </fill>
            </x14:dxf>
          </x14:cfRule>
          <xm:sqref>I7:I32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tabColor rgb="FFC1DAFF"/>
  </sheetPr>
  <dimension ref="A1:Z38"/>
  <sheetViews>
    <sheetView zoomScaleNormal="100" zoomScaleSheetLayoutView="7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ht="12.75">
      <c r="A2" s="10"/>
      <c r="B2" s="11" t="s">
        <v>106</v>
      </c>
      <c r="C2" s="10"/>
      <c r="D2" s="11" t="s">
        <v>266</v>
      </c>
      <c r="E2" s="10"/>
      <c r="F2" s="30"/>
      <c r="G2" s="30"/>
      <c r="H2" s="30"/>
      <c r="I2" s="10"/>
      <c r="J2" s="58"/>
      <c r="K2" s="155"/>
      <c r="L2" s="156"/>
      <c r="M2" s="156"/>
      <c r="N2" s="156"/>
      <c r="O2" s="156"/>
      <c r="P2" s="156"/>
      <c r="Q2" s="156"/>
      <c r="R2" s="156"/>
      <c r="S2" s="156"/>
      <c r="T2" s="156"/>
      <c r="U2" s="156"/>
      <c r="V2" s="156"/>
      <c r="W2" s="156"/>
      <c r="X2" s="156"/>
      <c r="Y2" s="10"/>
    </row>
    <row r="3" spans="1:25" customFormat="1" ht="12.75">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ustomHeight="1">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119"/>
      <c r="G7" s="119"/>
      <c r="H7" s="119"/>
      <c r="I7" s="249"/>
      <c r="J7" s="147"/>
      <c r="K7" s="170"/>
      <c r="L7" s="211"/>
      <c r="M7" s="156"/>
      <c r="N7" s="188"/>
      <c r="O7" s="189"/>
      <c r="P7" s="189"/>
      <c r="Q7" s="189"/>
      <c r="R7" s="189"/>
      <c r="S7" s="189"/>
      <c r="T7" s="189"/>
      <c r="U7" s="189"/>
      <c r="V7" s="189"/>
      <c r="W7" s="190"/>
      <c r="X7" s="156"/>
      <c r="Y7" s="10"/>
    </row>
    <row r="8" spans="1:25" customFormat="1" ht="12.75">
      <c r="A8" s="10"/>
      <c r="B8" s="19"/>
      <c r="C8" s="20"/>
      <c r="D8" s="21" t="s">
        <v>23</v>
      </c>
      <c r="E8" s="22" t="s">
        <v>110</v>
      </c>
      <c r="F8" s="119"/>
      <c r="G8" s="119"/>
      <c r="H8" s="119"/>
      <c r="I8" s="249"/>
      <c r="J8" s="147"/>
      <c r="K8" s="170"/>
      <c r="L8" s="153"/>
      <c r="M8" s="156"/>
      <c r="N8" s="188"/>
      <c r="O8" s="189"/>
      <c r="P8" s="189"/>
      <c r="Q8" s="189"/>
      <c r="R8" s="189"/>
      <c r="S8" s="189"/>
      <c r="T8" s="189"/>
      <c r="U8" s="189"/>
      <c r="V8" s="189"/>
      <c r="W8" s="190"/>
      <c r="X8" s="156"/>
      <c r="Y8" s="10"/>
    </row>
    <row r="9" spans="1:25" customFormat="1" ht="12.75">
      <c r="A9" s="10"/>
      <c r="B9" s="19"/>
      <c r="C9" s="20"/>
      <c r="D9" s="21" t="s">
        <v>24</v>
      </c>
      <c r="E9" s="22" t="s">
        <v>265</v>
      </c>
      <c r="F9" s="35">
        <f>'Cenova nabidka CELKOVA'!F8</f>
        <v>1</v>
      </c>
      <c r="G9" s="35">
        <f>'Cenova nabidka CELKOVA'!G8</f>
        <v>0</v>
      </c>
      <c r="H9" s="35">
        <f>100%-F9-G9</f>
        <v>0</v>
      </c>
      <c r="I9" s="248">
        <f>ROUND('NABIDKA DOPRAVCE'!L13,3)</f>
        <v>0</v>
      </c>
      <c r="J9" s="147"/>
      <c r="K9" s="170"/>
      <c r="L9" s="175">
        <f t="shared" ref="L9:L27" si="0">$I9*L$34</f>
        <v>0</v>
      </c>
      <c r="M9" s="156"/>
      <c r="N9" s="172">
        <f t="shared" ref="N9:W18" si="1">$I9*N$34</f>
        <v>0</v>
      </c>
      <c r="O9" s="173">
        <f t="shared" si="1"/>
        <v>0</v>
      </c>
      <c r="P9" s="173">
        <f t="shared" si="1"/>
        <v>0</v>
      </c>
      <c r="Q9" s="173">
        <f t="shared" si="1"/>
        <v>0</v>
      </c>
      <c r="R9" s="173">
        <f t="shared" si="1"/>
        <v>0</v>
      </c>
      <c r="S9" s="173">
        <f t="shared" si="1"/>
        <v>0</v>
      </c>
      <c r="T9" s="173">
        <f t="shared" si="1"/>
        <v>0</v>
      </c>
      <c r="U9" s="173">
        <f t="shared" si="1"/>
        <v>0</v>
      </c>
      <c r="V9" s="173">
        <f t="shared" si="1"/>
        <v>0</v>
      </c>
      <c r="W9" s="174">
        <f t="shared" si="1"/>
        <v>0</v>
      </c>
      <c r="X9" s="156"/>
      <c r="Y9" s="10"/>
    </row>
    <row r="10" spans="1:25" customFormat="1" ht="12.75">
      <c r="A10" s="10"/>
      <c r="B10" s="23"/>
      <c r="C10" s="18"/>
      <c r="D10" s="21" t="s">
        <v>127</v>
      </c>
      <c r="E10" s="22" t="s">
        <v>25</v>
      </c>
      <c r="F10" s="35">
        <f>'Cenova nabidka CELKOVA'!F9</f>
        <v>1</v>
      </c>
      <c r="G10" s="35">
        <f>'Cenova nabidka CELKOVA'!G9</f>
        <v>0</v>
      </c>
      <c r="H10" s="35">
        <f t="shared" ref="H10:H27" si="2">100%-F10-G10</f>
        <v>0</v>
      </c>
      <c r="I10" s="250">
        <f>ROUND('NABIDKA DOPRAVCE'!L14,3)</f>
        <v>0</v>
      </c>
      <c r="J10" s="147"/>
      <c r="K10" s="170"/>
      <c r="L10" s="171">
        <f t="shared" si="0"/>
        <v>0</v>
      </c>
      <c r="M10" s="156"/>
      <c r="N10" s="172">
        <f t="shared" si="1"/>
        <v>0</v>
      </c>
      <c r="O10" s="173">
        <f t="shared" si="1"/>
        <v>0</v>
      </c>
      <c r="P10" s="173">
        <f t="shared" si="1"/>
        <v>0</v>
      </c>
      <c r="Q10" s="173">
        <f t="shared" si="1"/>
        <v>0</v>
      </c>
      <c r="R10" s="173">
        <f t="shared" si="1"/>
        <v>0</v>
      </c>
      <c r="S10" s="173">
        <f t="shared" si="1"/>
        <v>0</v>
      </c>
      <c r="T10" s="173">
        <f t="shared" si="1"/>
        <v>0</v>
      </c>
      <c r="U10" s="173">
        <f t="shared" si="1"/>
        <v>0</v>
      </c>
      <c r="V10" s="173">
        <f t="shared" si="1"/>
        <v>0</v>
      </c>
      <c r="W10" s="174">
        <f t="shared" si="1"/>
        <v>0</v>
      </c>
      <c r="X10" s="156"/>
      <c r="Y10" s="10"/>
    </row>
    <row r="11" spans="1:25" customFormat="1" ht="12.75">
      <c r="A11" s="10"/>
      <c r="B11" s="24">
        <v>12</v>
      </c>
      <c r="C11" s="47" t="s">
        <v>8</v>
      </c>
      <c r="D11" s="51"/>
      <c r="E11" s="48"/>
      <c r="F11" s="35">
        <f>'Cenova nabidka CELKOVA'!F10</f>
        <v>1</v>
      </c>
      <c r="G11" s="35">
        <f>'Cenova nabidka CELKOVA'!G10</f>
        <v>0</v>
      </c>
      <c r="H11" s="35">
        <f t="shared" si="2"/>
        <v>0</v>
      </c>
      <c r="I11" s="250">
        <f>ROUND('NABIDKA DOPRAVCE'!L15,3)</f>
        <v>0</v>
      </c>
      <c r="J11" s="147"/>
      <c r="K11" s="170"/>
      <c r="L11" s="171">
        <f t="shared" si="0"/>
        <v>0</v>
      </c>
      <c r="M11" s="156"/>
      <c r="N11" s="172">
        <f t="shared" si="1"/>
        <v>0</v>
      </c>
      <c r="O11" s="173">
        <f t="shared" si="1"/>
        <v>0</v>
      </c>
      <c r="P11" s="173">
        <f t="shared" si="1"/>
        <v>0</v>
      </c>
      <c r="Q11" s="173">
        <f t="shared" si="1"/>
        <v>0</v>
      </c>
      <c r="R11" s="173">
        <f t="shared" si="1"/>
        <v>0</v>
      </c>
      <c r="S11" s="173">
        <f t="shared" si="1"/>
        <v>0</v>
      </c>
      <c r="T11" s="173">
        <f t="shared" si="1"/>
        <v>0</v>
      </c>
      <c r="U11" s="173">
        <f t="shared" si="1"/>
        <v>0</v>
      </c>
      <c r="V11" s="173">
        <f t="shared" si="1"/>
        <v>0</v>
      </c>
      <c r="W11" s="174">
        <f t="shared" si="1"/>
        <v>0</v>
      </c>
      <c r="X11" s="156"/>
      <c r="Y11" s="10"/>
    </row>
    <row r="12" spans="1:25" customFormat="1" ht="12.75">
      <c r="A12" s="10"/>
      <c r="B12" s="24">
        <v>13</v>
      </c>
      <c r="C12" s="47" t="s">
        <v>9</v>
      </c>
      <c r="D12" s="51"/>
      <c r="E12" s="48"/>
      <c r="F12" s="36">
        <f>'Cenova nabidka CELKOVA'!F11</f>
        <v>0</v>
      </c>
      <c r="G12" s="36">
        <f>'Cenova nabidka CELKOVA'!G11</f>
        <v>0</v>
      </c>
      <c r="H12" s="36">
        <f t="shared" si="2"/>
        <v>1</v>
      </c>
      <c r="I12" s="250">
        <f>ROUND('NABIDKA DOPRAVCE'!L16,3)</f>
        <v>0</v>
      </c>
      <c r="J12" s="147"/>
      <c r="K12" s="170"/>
      <c r="L12" s="171">
        <f t="shared" si="0"/>
        <v>0</v>
      </c>
      <c r="M12" s="156"/>
      <c r="N12" s="176">
        <f t="shared" si="1"/>
        <v>0</v>
      </c>
      <c r="O12" s="177">
        <f t="shared" si="1"/>
        <v>0</v>
      </c>
      <c r="P12" s="177">
        <f t="shared" si="1"/>
        <v>0</v>
      </c>
      <c r="Q12" s="177">
        <f t="shared" si="1"/>
        <v>0</v>
      </c>
      <c r="R12" s="177">
        <f t="shared" si="1"/>
        <v>0</v>
      </c>
      <c r="S12" s="177">
        <f t="shared" si="1"/>
        <v>0</v>
      </c>
      <c r="T12" s="177">
        <f t="shared" si="1"/>
        <v>0</v>
      </c>
      <c r="U12" s="177">
        <f t="shared" si="1"/>
        <v>0</v>
      </c>
      <c r="V12" s="177">
        <f t="shared" si="1"/>
        <v>0</v>
      </c>
      <c r="W12" s="178">
        <f t="shared" si="1"/>
        <v>0</v>
      </c>
      <c r="X12" s="156"/>
      <c r="Y12" s="10"/>
    </row>
    <row r="13" spans="1:25" customFormat="1" ht="12.75">
      <c r="A13" s="10"/>
      <c r="B13" s="25">
        <v>14</v>
      </c>
      <c r="C13" s="26" t="s">
        <v>10</v>
      </c>
      <c r="D13" s="21" t="s">
        <v>28</v>
      </c>
      <c r="E13" s="22" t="s">
        <v>26</v>
      </c>
      <c r="F13" s="36">
        <f>'Cenova nabidka CELKOVA'!F12</f>
        <v>0</v>
      </c>
      <c r="G13" s="36">
        <f>'Cenova nabidka CELKOVA'!G12</f>
        <v>1</v>
      </c>
      <c r="H13" s="36">
        <f t="shared" si="2"/>
        <v>0</v>
      </c>
      <c r="I13" s="250">
        <f>ROUND('NABIDKA DOPRAVCE'!L17,3)</f>
        <v>0</v>
      </c>
      <c r="J13" s="147"/>
      <c r="K13" s="170"/>
      <c r="L13" s="171">
        <f t="shared" si="0"/>
        <v>0</v>
      </c>
      <c r="M13" s="156"/>
      <c r="N13" s="176">
        <f t="shared" si="1"/>
        <v>0</v>
      </c>
      <c r="O13" s="177">
        <f t="shared" si="1"/>
        <v>0</v>
      </c>
      <c r="P13" s="177">
        <f t="shared" si="1"/>
        <v>0</v>
      </c>
      <c r="Q13" s="177">
        <f t="shared" si="1"/>
        <v>0</v>
      </c>
      <c r="R13" s="177">
        <f t="shared" si="1"/>
        <v>0</v>
      </c>
      <c r="S13" s="177">
        <f t="shared" si="1"/>
        <v>0</v>
      </c>
      <c r="T13" s="177">
        <f t="shared" si="1"/>
        <v>0</v>
      </c>
      <c r="U13" s="177">
        <f t="shared" si="1"/>
        <v>0</v>
      </c>
      <c r="V13" s="177">
        <f t="shared" si="1"/>
        <v>0</v>
      </c>
      <c r="W13" s="178">
        <f t="shared" si="1"/>
        <v>0</v>
      </c>
      <c r="X13" s="156"/>
      <c r="Y13" s="10"/>
    </row>
    <row r="14" spans="1:25" customFormat="1" ht="12.75">
      <c r="A14" s="10"/>
      <c r="B14" s="23"/>
      <c r="C14" s="18"/>
      <c r="D14" s="21" t="s">
        <v>29</v>
      </c>
      <c r="E14" s="22" t="s">
        <v>25</v>
      </c>
      <c r="F14" s="36">
        <f>'Cenova nabidka CELKOVA'!F13</f>
        <v>0</v>
      </c>
      <c r="G14" s="36">
        <f>'Cenova nabidka CELKOVA'!G13</f>
        <v>0</v>
      </c>
      <c r="H14" s="36">
        <f t="shared" si="2"/>
        <v>1</v>
      </c>
      <c r="I14" s="250">
        <f>ROUND('NABIDKA DOPRAVCE'!L18,3)</f>
        <v>0</v>
      </c>
      <c r="J14" s="147"/>
      <c r="K14" s="170"/>
      <c r="L14" s="171">
        <f t="shared" si="0"/>
        <v>0</v>
      </c>
      <c r="M14" s="156"/>
      <c r="N14" s="176">
        <f t="shared" si="1"/>
        <v>0</v>
      </c>
      <c r="O14" s="177">
        <f t="shared" si="1"/>
        <v>0</v>
      </c>
      <c r="P14" s="177">
        <f t="shared" si="1"/>
        <v>0</v>
      </c>
      <c r="Q14" s="177">
        <f t="shared" si="1"/>
        <v>0</v>
      </c>
      <c r="R14" s="177">
        <f t="shared" si="1"/>
        <v>0</v>
      </c>
      <c r="S14" s="177">
        <f t="shared" si="1"/>
        <v>0</v>
      </c>
      <c r="T14" s="177">
        <f t="shared" si="1"/>
        <v>0</v>
      </c>
      <c r="U14" s="177">
        <f t="shared" si="1"/>
        <v>0</v>
      </c>
      <c r="V14" s="177">
        <f t="shared" si="1"/>
        <v>0</v>
      </c>
      <c r="W14" s="178">
        <f t="shared" si="1"/>
        <v>0</v>
      </c>
      <c r="X14" s="156"/>
      <c r="Y14" s="10"/>
    </row>
    <row r="15" spans="1:25" customFormat="1" ht="12.75">
      <c r="A15" s="10"/>
      <c r="B15" s="24">
        <v>15</v>
      </c>
      <c r="C15" s="47" t="s">
        <v>42</v>
      </c>
      <c r="D15" s="51"/>
      <c r="E15" s="48"/>
      <c r="F15" s="36">
        <f>'Cenova nabidka CELKOVA'!F14</f>
        <v>0</v>
      </c>
      <c r="G15" s="36">
        <f>'Cenova nabidka CELKOVA'!G14</f>
        <v>1</v>
      </c>
      <c r="H15" s="36">
        <f t="shared" si="2"/>
        <v>0</v>
      </c>
      <c r="I15" s="250">
        <f>ROUND('NABIDKA DOPRAVCE'!L19,3)</f>
        <v>0</v>
      </c>
      <c r="J15" s="147"/>
      <c r="K15" s="170"/>
      <c r="L15" s="171">
        <f t="shared" si="0"/>
        <v>0</v>
      </c>
      <c r="M15" s="156"/>
      <c r="N15" s="176">
        <f t="shared" si="1"/>
        <v>0</v>
      </c>
      <c r="O15" s="177">
        <f t="shared" si="1"/>
        <v>0</v>
      </c>
      <c r="P15" s="177">
        <f t="shared" si="1"/>
        <v>0</v>
      </c>
      <c r="Q15" s="177">
        <f t="shared" si="1"/>
        <v>0</v>
      </c>
      <c r="R15" s="177">
        <f t="shared" si="1"/>
        <v>0</v>
      </c>
      <c r="S15" s="177">
        <f t="shared" si="1"/>
        <v>0</v>
      </c>
      <c r="T15" s="177">
        <f t="shared" si="1"/>
        <v>0</v>
      </c>
      <c r="U15" s="177">
        <f t="shared" si="1"/>
        <v>0</v>
      </c>
      <c r="V15" s="177">
        <f t="shared" si="1"/>
        <v>0</v>
      </c>
      <c r="W15" s="178">
        <f t="shared" si="1"/>
        <v>0</v>
      </c>
      <c r="X15" s="156"/>
      <c r="Y15" s="10"/>
    </row>
    <row r="16" spans="1:25" customFormat="1" ht="12.75">
      <c r="A16" s="10"/>
      <c r="B16" s="25">
        <v>16</v>
      </c>
      <c r="C16" s="26" t="s">
        <v>11</v>
      </c>
      <c r="D16" s="21" t="s">
        <v>30</v>
      </c>
      <c r="E16" s="22" t="s">
        <v>27</v>
      </c>
      <c r="F16" s="35">
        <f>'Cenova nabidka CELKOVA'!F15</f>
        <v>0.67</v>
      </c>
      <c r="G16" s="35">
        <f>'Cenova nabidka CELKOVA'!G15</f>
        <v>0.33</v>
      </c>
      <c r="H16" s="35">
        <f t="shared" si="2"/>
        <v>0</v>
      </c>
      <c r="I16" s="250">
        <f>ROUND('NABIDKA DOPRAVCE'!L20,3)</f>
        <v>0</v>
      </c>
      <c r="J16" s="147"/>
      <c r="K16" s="170"/>
      <c r="L16" s="171">
        <f t="shared" si="0"/>
        <v>0</v>
      </c>
      <c r="M16" s="156"/>
      <c r="N16" s="172">
        <f t="shared" si="1"/>
        <v>0</v>
      </c>
      <c r="O16" s="173">
        <f t="shared" si="1"/>
        <v>0</v>
      </c>
      <c r="P16" s="173">
        <f t="shared" si="1"/>
        <v>0</v>
      </c>
      <c r="Q16" s="173">
        <f t="shared" si="1"/>
        <v>0</v>
      </c>
      <c r="R16" s="173">
        <f t="shared" si="1"/>
        <v>0</v>
      </c>
      <c r="S16" s="173">
        <f t="shared" si="1"/>
        <v>0</v>
      </c>
      <c r="T16" s="173">
        <f t="shared" si="1"/>
        <v>0</v>
      </c>
      <c r="U16" s="173">
        <f t="shared" si="1"/>
        <v>0</v>
      </c>
      <c r="V16" s="173">
        <f t="shared" si="1"/>
        <v>0</v>
      </c>
      <c r="W16" s="174">
        <f t="shared" si="1"/>
        <v>0</v>
      </c>
      <c r="X16" s="156"/>
      <c r="Y16" s="10"/>
    </row>
    <row r="17" spans="1:25" customFormat="1" ht="12.75">
      <c r="A17" s="10"/>
      <c r="B17" s="19"/>
      <c r="C17" s="20"/>
      <c r="D17" s="21" t="s">
        <v>31</v>
      </c>
      <c r="E17" s="22" t="s">
        <v>25</v>
      </c>
      <c r="F17" s="36">
        <f>'Cenova nabidka CELKOVA'!F16</f>
        <v>0</v>
      </c>
      <c r="G17" s="36">
        <f>'Cenova nabidka CELKOVA'!G16</f>
        <v>0</v>
      </c>
      <c r="H17" s="36">
        <f t="shared" si="2"/>
        <v>1</v>
      </c>
      <c r="I17" s="250">
        <f>ROUND('NABIDKA DOPRAVCE'!L21,3)</f>
        <v>0</v>
      </c>
      <c r="J17" s="147"/>
      <c r="K17" s="170"/>
      <c r="L17" s="171">
        <f t="shared" si="0"/>
        <v>0</v>
      </c>
      <c r="M17" s="156"/>
      <c r="N17" s="176">
        <f t="shared" si="1"/>
        <v>0</v>
      </c>
      <c r="O17" s="177">
        <f t="shared" si="1"/>
        <v>0</v>
      </c>
      <c r="P17" s="177">
        <f t="shared" si="1"/>
        <v>0</v>
      </c>
      <c r="Q17" s="177">
        <f t="shared" si="1"/>
        <v>0</v>
      </c>
      <c r="R17" s="177">
        <f t="shared" si="1"/>
        <v>0</v>
      </c>
      <c r="S17" s="177">
        <f t="shared" si="1"/>
        <v>0</v>
      </c>
      <c r="T17" s="177">
        <f t="shared" si="1"/>
        <v>0</v>
      </c>
      <c r="U17" s="177">
        <f t="shared" si="1"/>
        <v>0</v>
      </c>
      <c r="V17" s="177">
        <f t="shared" si="1"/>
        <v>0</v>
      </c>
      <c r="W17" s="178">
        <f t="shared" si="1"/>
        <v>0</v>
      </c>
      <c r="X17" s="156"/>
      <c r="Y17" s="10"/>
    </row>
    <row r="18" spans="1:25" customFormat="1" ht="12.75">
      <c r="A18" s="10"/>
      <c r="B18" s="23">
        <v>17</v>
      </c>
      <c r="C18" s="18" t="s">
        <v>12</v>
      </c>
      <c r="D18" s="21" t="s">
        <v>40</v>
      </c>
      <c r="E18" s="22" t="s">
        <v>27</v>
      </c>
      <c r="F18" s="36">
        <f>'Cenova nabidka CELKOVA'!F17</f>
        <v>0.67</v>
      </c>
      <c r="G18" s="36">
        <f>'Cenova nabidka CELKOVA'!G17</f>
        <v>0.33</v>
      </c>
      <c r="H18" s="36">
        <f t="shared" si="2"/>
        <v>0</v>
      </c>
      <c r="I18" s="250">
        <f>ROUND('NABIDKA DOPRAVCE'!L22,3)</f>
        <v>0</v>
      </c>
      <c r="J18" s="147"/>
      <c r="K18" s="170"/>
      <c r="L18" s="171">
        <f t="shared" si="0"/>
        <v>0</v>
      </c>
      <c r="M18" s="156"/>
      <c r="N18" s="176">
        <f t="shared" si="1"/>
        <v>0</v>
      </c>
      <c r="O18" s="177">
        <f t="shared" si="1"/>
        <v>0</v>
      </c>
      <c r="P18" s="177">
        <f t="shared" si="1"/>
        <v>0</v>
      </c>
      <c r="Q18" s="177">
        <f t="shared" si="1"/>
        <v>0</v>
      </c>
      <c r="R18" s="177">
        <f t="shared" si="1"/>
        <v>0</v>
      </c>
      <c r="S18" s="177">
        <f t="shared" si="1"/>
        <v>0</v>
      </c>
      <c r="T18" s="177">
        <f t="shared" si="1"/>
        <v>0</v>
      </c>
      <c r="U18" s="177">
        <f t="shared" si="1"/>
        <v>0</v>
      </c>
      <c r="V18" s="177">
        <f t="shared" si="1"/>
        <v>0</v>
      </c>
      <c r="W18" s="178">
        <f t="shared" si="1"/>
        <v>0</v>
      </c>
      <c r="X18" s="156"/>
      <c r="Y18" s="10"/>
    </row>
    <row r="19" spans="1:25" customFormat="1" ht="12.75">
      <c r="A19" s="10"/>
      <c r="B19" s="24"/>
      <c r="C19" s="22"/>
      <c r="D19" s="21" t="s">
        <v>41</v>
      </c>
      <c r="E19" s="22" t="s">
        <v>25</v>
      </c>
      <c r="F19" s="36">
        <f>'Cenova nabidka CELKOVA'!F18</f>
        <v>0</v>
      </c>
      <c r="G19" s="36">
        <f>'Cenova nabidka CELKOVA'!G18</f>
        <v>0</v>
      </c>
      <c r="H19" s="36">
        <f t="shared" si="2"/>
        <v>1</v>
      </c>
      <c r="I19" s="250">
        <f>ROUND('NABIDKA DOPRAVCE'!L23,3)</f>
        <v>0</v>
      </c>
      <c r="J19" s="147"/>
      <c r="K19" s="170"/>
      <c r="L19" s="171">
        <f t="shared" si="0"/>
        <v>0</v>
      </c>
      <c r="M19" s="156"/>
      <c r="N19" s="176">
        <f t="shared" ref="N19:W27" si="3">$I19*N$34</f>
        <v>0</v>
      </c>
      <c r="O19" s="177">
        <f t="shared" si="3"/>
        <v>0</v>
      </c>
      <c r="P19" s="177">
        <f t="shared" si="3"/>
        <v>0</v>
      </c>
      <c r="Q19" s="177">
        <f t="shared" si="3"/>
        <v>0</v>
      </c>
      <c r="R19" s="177">
        <f t="shared" si="3"/>
        <v>0</v>
      </c>
      <c r="S19" s="177">
        <f t="shared" si="3"/>
        <v>0</v>
      </c>
      <c r="T19" s="177">
        <f t="shared" si="3"/>
        <v>0</v>
      </c>
      <c r="U19" s="177">
        <f t="shared" si="3"/>
        <v>0</v>
      </c>
      <c r="V19" s="177">
        <f t="shared" si="3"/>
        <v>0</v>
      </c>
      <c r="W19" s="178">
        <f t="shared" si="3"/>
        <v>0</v>
      </c>
      <c r="X19" s="156"/>
      <c r="Y19" s="10"/>
    </row>
    <row r="20" spans="1:25" customFormat="1" ht="12.75">
      <c r="A20" s="10"/>
      <c r="B20" s="24">
        <v>18</v>
      </c>
      <c r="C20" s="47" t="s">
        <v>13</v>
      </c>
      <c r="D20" s="51"/>
      <c r="E20" s="48"/>
      <c r="F20" s="36">
        <f>'Cenova nabidka CELKOVA'!F19</f>
        <v>0</v>
      </c>
      <c r="G20" s="36">
        <f>'Cenova nabidka CELKOVA'!G19</f>
        <v>0</v>
      </c>
      <c r="H20" s="36">
        <f t="shared" si="2"/>
        <v>1</v>
      </c>
      <c r="I20" s="250">
        <f>ROUND('NABIDKA DOPRAVCE'!L24,3)</f>
        <v>0</v>
      </c>
      <c r="J20" s="147"/>
      <c r="K20" s="170"/>
      <c r="L20" s="171">
        <f t="shared" si="0"/>
        <v>0</v>
      </c>
      <c r="M20" s="156"/>
      <c r="N20" s="176">
        <f t="shared" si="3"/>
        <v>0</v>
      </c>
      <c r="O20" s="177">
        <f t="shared" si="3"/>
        <v>0</v>
      </c>
      <c r="P20" s="177">
        <f t="shared" si="3"/>
        <v>0</v>
      </c>
      <c r="Q20" s="177">
        <f t="shared" si="3"/>
        <v>0</v>
      </c>
      <c r="R20" s="177">
        <f t="shared" si="3"/>
        <v>0</v>
      </c>
      <c r="S20" s="177">
        <f t="shared" si="3"/>
        <v>0</v>
      </c>
      <c r="T20" s="177">
        <f t="shared" si="3"/>
        <v>0</v>
      </c>
      <c r="U20" s="177">
        <f t="shared" si="3"/>
        <v>0</v>
      </c>
      <c r="V20" s="177">
        <f t="shared" si="3"/>
        <v>0</v>
      </c>
      <c r="W20" s="178">
        <f t="shared" si="3"/>
        <v>0</v>
      </c>
      <c r="X20" s="156"/>
      <c r="Y20" s="10"/>
    </row>
    <row r="21" spans="1:25" customFormat="1" ht="12.75">
      <c r="A21" s="10"/>
      <c r="B21" s="24">
        <v>19</v>
      </c>
      <c r="C21" s="47" t="s">
        <v>14</v>
      </c>
      <c r="D21" s="51"/>
      <c r="E21" s="48"/>
      <c r="F21" s="36">
        <f>'Cenova nabidka CELKOVA'!F20</f>
        <v>0</v>
      </c>
      <c r="G21" s="36">
        <f>'Cenova nabidka CELKOVA'!G20</f>
        <v>0</v>
      </c>
      <c r="H21" s="36">
        <f t="shared" si="2"/>
        <v>1</v>
      </c>
      <c r="I21" s="250">
        <f>ROUND('NABIDKA DOPRAVCE'!L25,3)</f>
        <v>0</v>
      </c>
      <c r="J21" s="147"/>
      <c r="K21" s="170"/>
      <c r="L21" s="171">
        <f t="shared" si="0"/>
        <v>0</v>
      </c>
      <c r="M21" s="156"/>
      <c r="N21" s="176">
        <f t="shared" si="3"/>
        <v>0</v>
      </c>
      <c r="O21" s="177">
        <f t="shared" si="3"/>
        <v>0</v>
      </c>
      <c r="P21" s="177">
        <f t="shared" si="3"/>
        <v>0</v>
      </c>
      <c r="Q21" s="177">
        <f t="shared" si="3"/>
        <v>0</v>
      </c>
      <c r="R21" s="177">
        <f t="shared" si="3"/>
        <v>0</v>
      </c>
      <c r="S21" s="177">
        <f t="shared" si="3"/>
        <v>0</v>
      </c>
      <c r="T21" s="177">
        <f t="shared" si="3"/>
        <v>0</v>
      </c>
      <c r="U21" s="177">
        <f t="shared" si="3"/>
        <v>0</v>
      </c>
      <c r="V21" s="177">
        <f t="shared" si="3"/>
        <v>0</v>
      </c>
      <c r="W21" s="178">
        <f t="shared" si="3"/>
        <v>0</v>
      </c>
      <c r="X21" s="156"/>
      <c r="Y21" s="10"/>
    </row>
    <row r="22" spans="1:25" customFormat="1" ht="12.75">
      <c r="A22" s="10"/>
      <c r="B22" s="24">
        <v>20</v>
      </c>
      <c r="C22" s="47" t="s">
        <v>15</v>
      </c>
      <c r="D22" s="51"/>
      <c r="E22" s="48"/>
      <c r="F22" s="36">
        <f>'Cenova nabidka CELKOVA'!F21</f>
        <v>0</v>
      </c>
      <c r="G22" s="36">
        <f>'Cenova nabidka CELKOVA'!G21</f>
        <v>1</v>
      </c>
      <c r="H22" s="36">
        <f t="shared" si="2"/>
        <v>0</v>
      </c>
      <c r="I22" s="250">
        <f>ROUND('NABIDKA DOPRAVCE'!L26,3)</f>
        <v>0</v>
      </c>
      <c r="J22" s="147"/>
      <c r="K22" s="170"/>
      <c r="L22" s="171">
        <f t="shared" si="0"/>
        <v>0</v>
      </c>
      <c r="M22" s="156"/>
      <c r="N22" s="176">
        <f t="shared" si="3"/>
        <v>0</v>
      </c>
      <c r="O22" s="177">
        <f t="shared" si="3"/>
        <v>0</v>
      </c>
      <c r="P22" s="177">
        <f t="shared" si="3"/>
        <v>0</v>
      </c>
      <c r="Q22" s="177">
        <f t="shared" si="3"/>
        <v>0</v>
      </c>
      <c r="R22" s="177">
        <f t="shared" si="3"/>
        <v>0</v>
      </c>
      <c r="S22" s="177">
        <f t="shared" si="3"/>
        <v>0</v>
      </c>
      <c r="T22" s="177">
        <f t="shared" si="3"/>
        <v>0</v>
      </c>
      <c r="U22" s="177">
        <f t="shared" si="3"/>
        <v>0</v>
      </c>
      <c r="V22" s="177">
        <f t="shared" si="3"/>
        <v>0</v>
      </c>
      <c r="W22" s="178">
        <f t="shared" si="3"/>
        <v>0</v>
      </c>
      <c r="X22" s="156"/>
      <c r="Y22" s="10"/>
    </row>
    <row r="23" spans="1:25" customFormat="1" ht="12.75">
      <c r="A23" s="10"/>
      <c r="B23" s="24">
        <v>21</v>
      </c>
      <c r="C23" s="47" t="s">
        <v>16</v>
      </c>
      <c r="D23" s="51"/>
      <c r="E23" s="48"/>
      <c r="F23" s="36">
        <f>'Cenova nabidka CELKOVA'!F22</f>
        <v>1</v>
      </c>
      <c r="G23" s="36">
        <f>'Cenova nabidka CELKOVA'!G22</f>
        <v>0</v>
      </c>
      <c r="H23" s="36">
        <f t="shared" si="2"/>
        <v>0</v>
      </c>
      <c r="I23" s="250">
        <f>ROUND('NABIDKA DOPRAVCE'!L27,3)</f>
        <v>0</v>
      </c>
      <c r="J23" s="147"/>
      <c r="K23" s="170"/>
      <c r="L23" s="171">
        <f t="shared" si="0"/>
        <v>0</v>
      </c>
      <c r="M23" s="156"/>
      <c r="N23" s="176">
        <f t="shared" si="3"/>
        <v>0</v>
      </c>
      <c r="O23" s="177">
        <f t="shared" si="3"/>
        <v>0</v>
      </c>
      <c r="P23" s="177">
        <f t="shared" si="3"/>
        <v>0</v>
      </c>
      <c r="Q23" s="177">
        <f t="shared" si="3"/>
        <v>0</v>
      </c>
      <c r="R23" s="177">
        <f t="shared" si="3"/>
        <v>0</v>
      </c>
      <c r="S23" s="177">
        <f t="shared" si="3"/>
        <v>0</v>
      </c>
      <c r="T23" s="177">
        <f t="shared" si="3"/>
        <v>0</v>
      </c>
      <c r="U23" s="177">
        <f t="shared" si="3"/>
        <v>0</v>
      </c>
      <c r="V23" s="177">
        <f t="shared" si="3"/>
        <v>0</v>
      </c>
      <c r="W23" s="178">
        <f t="shared" si="3"/>
        <v>0</v>
      </c>
      <c r="X23" s="156"/>
      <c r="Y23" s="10"/>
    </row>
    <row r="24" spans="1:25" customFormat="1" ht="12.75">
      <c r="A24" s="10"/>
      <c r="B24" s="24">
        <v>22</v>
      </c>
      <c r="C24" s="47" t="s">
        <v>17</v>
      </c>
      <c r="D24" s="51"/>
      <c r="E24" s="48"/>
      <c r="F24" s="36">
        <f>'Cenova nabidka CELKOVA'!F23</f>
        <v>0</v>
      </c>
      <c r="G24" s="36">
        <f>'Cenova nabidka CELKOVA'!G23</f>
        <v>0</v>
      </c>
      <c r="H24" s="36">
        <f t="shared" si="2"/>
        <v>1</v>
      </c>
      <c r="I24" s="250">
        <f>ROUND('NABIDKA DOPRAVCE'!L28,3)</f>
        <v>0</v>
      </c>
      <c r="J24" s="147"/>
      <c r="K24" s="170"/>
      <c r="L24" s="171">
        <f t="shared" si="0"/>
        <v>0</v>
      </c>
      <c r="M24" s="156"/>
      <c r="N24" s="176">
        <f t="shared" si="3"/>
        <v>0</v>
      </c>
      <c r="O24" s="177">
        <f t="shared" si="3"/>
        <v>0</v>
      </c>
      <c r="P24" s="177">
        <f t="shared" si="3"/>
        <v>0</v>
      </c>
      <c r="Q24" s="177">
        <f t="shared" si="3"/>
        <v>0</v>
      </c>
      <c r="R24" s="177">
        <f t="shared" si="3"/>
        <v>0</v>
      </c>
      <c r="S24" s="177">
        <f t="shared" si="3"/>
        <v>0</v>
      </c>
      <c r="T24" s="177">
        <f t="shared" si="3"/>
        <v>0</v>
      </c>
      <c r="U24" s="177">
        <f t="shared" si="3"/>
        <v>0</v>
      </c>
      <c r="V24" s="177">
        <f t="shared" si="3"/>
        <v>0</v>
      </c>
      <c r="W24" s="178">
        <f t="shared" si="3"/>
        <v>0</v>
      </c>
      <c r="X24" s="156"/>
      <c r="Y24" s="10"/>
    </row>
    <row r="25" spans="1:25" customFormat="1" ht="12.75">
      <c r="A25" s="10"/>
      <c r="B25" s="24">
        <v>23</v>
      </c>
      <c r="C25" s="47" t="s">
        <v>18</v>
      </c>
      <c r="D25" s="51"/>
      <c r="E25" s="48"/>
      <c r="F25" s="36">
        <f>'Cenova nabidka CELKOVA'!F24</f>
        <v>0</v>
      </c>
      <c r="G25" s="36">
        <f>'Cenova nabidka CELKOVA'!G24</f>
        <v>0</v>
      </c>
      <c r="H25" s="36">
        <f t="shared" si="2"/>
        <v>1</v>
      </c>
      <c r="I25" s="250">
        <f>ROUND('NABIDKA DOPRAVCE'!L29,3)</f>
        <v>0</v>
      </c>
      <c r="J25" s="147"/>
      <c r="K25" s="170"/>
      <c r="L25" s="171">
        <f t="shared" si="0"/>
        <v>0</v>
      </c>
      <c r="M25" s="156"/>
      <c r="N25" s="176">
        <f t="shared" si="3"/>
        <v>0</v>
      </c>
      <c r="O25" s="177">
        <f t="shared" si="3"/>
        <v>0</v>
      </c>
      <c r="P25" s="177">
        <f t="shared" si="3"/>
        <v>0</v>
      </c>
      <c r="Q25" s="177">
        <f t="shared" si="3"/>
        <v>0</v>
      </c>
      <c r="R25" s="177">
        <f t="shared" si="3"/>
        <v>0</v>
      </c>
      <c r="S25" s="177">
        <f t="shared" si="3"/>
        <v>0</v>
      </c>
      <c r="T25" s="177">
        <f t="shared" si="3"/>
        <v>0</v>
      </c>
      <c r="U25" s="177">
        <f t="shared" si="3"/>
        <v>0</v>
      </c>
      <c r="V25" s="177">
        <f t="shared" si="3"/>
        <v>0</v>
      </c>
      <c r="W25" s="178">
        <f t="shared" si="3"/>
        <v>0</v>
      </c>
      <c r="X25" s="156"/>
      <c r="Y25" s="10"/>
    </row>
    <row r="26" spans="1:25" customFormat="1" ht="12.75">
      <c r="A26" s="10"/>
      <c r="B26" s="24">
        <v>24</v>
      </c>
      <c r="C26" s="47" t="s">
        <v>19</v>
      </c>
      <c r="D26" s="51"/>
      <c r="E26" s="48"/>
      <c r="F26" s="36">
        <f>'Cenova nabidka CELKOVA'!F25</f>
        <v>0</v>
      </c>
      <c r="G26" s="36">
        <f>'Cenova nabidka CELKOVA'!G25</f>
        <v>0</v>
      </c>
      <c r="H26" s="36">
        <f t="shared" si="2"/>
        <v>1</v>
      </c>
      <c r="I26" s="250">
        <f>ROUND('NABIDKA DOPRAVCE'!L30,3)</f>
        <v>0</v>
      </c>
      <c r="J26" s="147"/>
      <c r="K26" s="170"/>
      <c r="L26" s="171">
        <f t="shared" si="0"/>
        <v>0</v>
      </c>
      <c r="M26" s="156"/>
      <c r="N26" s="176">
        <f t="shared" si="3"/>
        <v>0</v>
      </c>
      <c r="O26" s="177">
        <f t="shared" si="3"/>
        <v>0</v>
      </c>
      <c r="P26" s="177">
        <f t="shared" si="3"/>
        <v>0</v>
      </c>
      <c r="Q26" s="177">
        <f t="shared" si="3"/>
        <v>0</v>
      </c>
      <c r="R26" s="177">
        <f t="shared" si="3"/>
        <v>0</v>
      </c>
      <c r="S26" s="177">
        <f t="shared" si="3"/>
        <v>0</v>
      </c>
      <c r="T26" s="177">
        <f t="shared" si="3"/>
        <v>0</v>
      </c>
      <c r="U26" s="177">
        <f t="shared" si="3"/>
        <v>0</v>
      </c>
      <c r="V26" s="177">
        <f t="shared" si="3"/>
        <v>0</v>
      </c>
      <c r="W26" s="178">
        <f t="shared" si="3"/>
        <v>0</v>
      </c>
      <c r="X26" s="156"/>
      <c r="Y26" s="10"/>
    </row>
    <row r="27" spans="1:25" customFormat="1" ht="12.75">
      <c r="A27" s="10"/>
      <c r="B27" s="24">
        <v>25</v>
      </c>
      <c r="C27" s="47" t="s">
        <v>20</v>
      </c>
      <c r="D27" s="51"/>
      <c r="E27" s="48"/>
      <c r="F27" s="36">
        <f>'Cenova nabidka CELKOVA'!F26</f>
        <v>0</v>
      </c>
      <c r="G27" s="36">
        <f>'Cenova nabidka CELKOVA'!G26</f>
        <v>0</v>
      </c>
      <c r="H27" s="36">
        <f t="shared" si="2"/>
        <v>1</v>
      </c>
      <c r="I27" s="250">
        <f>ROUND('NABIDKA DOPRAVCE'!L31,3)</f>
        <v>0</v>
      </c>
      <c r="J27" s="147"/>
      <c r="K27" s="170"/>
      <c r="L27" s="171">
        <f t="shared" si="0"/>
        <v>0</v>
      </c>
      <c r="M27" s="156"/>
      <c r="N27" s="176">
        <f t="shared" si="3"/>
        <v>0</v>
      </c>
      <c r="O27" s="177">
        <f t="shared" si="3"/>
        <v>0</v>
      </c>
      <c r="P27" s="177">
        <f t="shared" si="3"/>
        <v>0</v>
      </c>
      <c r="Q27" s="177">
        <f t="shared" si="3"/>
        <v>0</v>
      </c>
      <c r="R27" s="177">
        <f t="shared" si="3"/>
        <v>0</v>
      </c>
      <c r="S27" s="177">
        <f t="shared" si="3"/>
        <v>0</v>
      </c>
      <c r="T27" s="177">
        <f t="shared" si="3"/>
        <v>0</v>
      </c>
      <c r="U27" s="177">
        <f t="shared" si="3"/>
        <v>0</v>
      </c>
      <c r="V27" s="177">
        <f t="shared" si="3"/>
        <v>0</v>
      </c>
      <c r="W27" s="178">
        <f t="shared" si="3"/>
        <v>0</v>
      </c>
      <c r="X27" s="156"/>
      <c r="Y27" s="10"/>
    </row>
    <row r="28" spans="1:25" customFormat="1" ht="13.5" thickBot="1">
      <c r="A28" s="10"/>
      <c r="B28" s="27">
        <v>26</v>
      </c>
      <c r="C28" s="85" t="s">
        <v>21</v>
      </c>
      <c r="D28" s="90"/>
      <c r="E28" s="86"/>
      <c r="F28" s="368">
        <f>IF($I$28=0,0,SUMPRODUCT(F7:F27,$I$7:$I$27)/$I$28)</f>
        <v>0</v>
      </c>
      <c r="G28" s="368">
        <f t="shared" ref="G28:H28" si="4">IF($I$28=0,0,SUMPRODUCT(G7:G27,$I$7:$I$27)/$I$28)</f>
        <v>0</v>
      </c>
      <c r="H28" s="368">
        <f t="shared" si="4"/>
        <v>0</v>
      </c>
      <c r="I28" s="247">
        <f>SUM(I7:I27)</f>
        <v>0</v>
      </c>
      <c r="J28" s="148"/>
      <c r="K28" s="179"/>
      <c r="L28" s="180">
        <f>SUM(L7:L27)</f>
        <v>0</v>
      </c>
      <c r="M28" s="156"/>
      <c r="N28" s="181">
        <f t="shared" ref="N28:W28" si="5">SUM(N7:N27)</f>
        <v>0</v>
      </c>
      <c r="O28" s="182">
        <f t="shared" si="5"/>
        <v>0</v>
      </c>
      <c r="P28" s="182">
        <f t="shared" si="5"/>
        <v>0</v>
      </c>
      <c r="Q28" s="182">
        <f t="shared" si="5"/>
        <v>0</v>
      </c>
      <c r="R28" s="182">
        <f t="shared" si="5"/>
        <v>0</v>
      </c>
      <c r="S28" s="182">
        <f t="shared" si="5"/>
        <v>0</v>
      </c>
      <c r="T28" s="182">
        <f t="shared" si="5"/>
        <v>0</v>
      </c>
      <c r="U28" s="182">
        <f t="shared" si="5"/>
        <v>0</v>
      </c>
      <c r="V28" s="182">
        <f t="shared" si="5"/>
        <v>0</v>
      </c>
      <c r="W28" s="183">
        <f t="shared" si="5"/>
        <v>0</v>
      </c>
      <c r="X28" s="156"/>
      <c r="Y28" s="10"/>
    </row>
    <row r="29" spans="1:25" customFormat="1" ht="12.75">
      <c r="A29" s="10"/>
      <c r="B29" s="87">
        <v>97</v>
      </c>
      <c r="C29" s="88" t="s">
        <v>83</v>
      </c>
      <c r="D29" s="84"/>
      <c r="E29" s="89"/>
      <c r="F29" s="35">
        <f>'Cenova nabidka CELKOVA'!F28</f>
        <v>0</v>
      </c>
      <c r="G29" s="35">
        <f>'Cenova nabidka CELKOVA'!G28</f>
        <v>1</v>
      </c>
      <c r="H29" s="35">
        <f t="shared" ref="H29:H30" si="6">100%-F29-G29</f>
        <v>0</v>
      </c>
      <c r="I29" s="248">
        <f>ROUND('NABIDKA DOPRAVCE'!L33,3)</f>
        <v>0</v>
      </c>
      <c r="J29" s="147"/>
      <c r="K29" s="170"/>
      <c r="L29" s="171">
        <f>$I29*L$34</f>
        <v>0</v>
      </c>
      <c r="M29" s="156"/>
      <c r="N29" s="172">
        <f t="shared" ref="N29:W31" si="7">$I29*N$34</f>
        <v>0</v>
      </c>
      <c r="O29" s="173">
        <f t="shared" si="7"/>
        <v>0</v>
      </c>
      <c r="P29" s="173">
        <f t="shared" si="7"/>
        <v>0</v>
      </c>
      <c r="Q29" s="173">
        <f t="shared" si="7"/>
        <v>0</v>
      </c>
      <c r="R29" s="173">
        <f t="shared" si="7"/>
        <v>0</v>
      </c>
      <c r="S29" s="173">
        <f t="shared" si="7"/>
        <v>0</v>
      </c>
      <c r="T29" s="173">
        <f t="shared" si="7"/>
        <v>0</v>
      </c>
      <c r="U29" s="173">
        <f t="shared" si="7"/>
        <v>0</v>
      </c>
      <c r="V29" s="173">
        <f t="shared" si="7"/>
        <v>0</v>
      </c>
      <c r="W29" s="174">
        <f t="shared" si="7"/>
        <v>0</v>
      </c>
      <c r="X29" s="156"/>
      <c r="Y29" s="10"/>
    </row>
    <row r="30" spans="1:25" customFormat="1" ht="12.75">
      <c r="A30" s="10"/>
      <c r="B30" s="45">
        <v>98</v>
      </c>
      <c r="C30" s="47" t="s">
        <v>44</v>
      </c>
      <c r="D30" s="28"/>
      <c r="E30" s="48"/>
      <c r="F30" s="36">
        <f>'Cenova nabidka CELKOVA'!F29</f>
        <v>0</v>
      </c>
      <c r="G30" s="36">
        <f>'Cenova nabidka CELKOVA'!G29</f>
        <v>0</v>
      </c>
      <c r="H30" s="36">
        <f t="shared" si="6"/>
        <v>1</v>
      </c>
      <c r="I30" s="250">
        <f>ROUND('NABIDKA DOPRAVCE'!L34,3)</f>
        <v>0</v>
      </c>
      <c r="J30" s="147"/>
      <c r="K30" s="170"/>
      <c r="L30" s="171">
        <f>$I30*L$34</f>
        <v>0</v>
      </c>
      <c r="M30" s="156"/>
      <c r="N30" s="176">
        <f t="shared" si="7"/>
        <v>0</v>
      </c>
      <c r="O30" s="177">
        <f t="shared" si="7"/>
        <v>0</v>
      </c>
      <c r="P30" s="177">
        <f t="shared" si="7"/>
        <v>0</v>
      </c>
      <c r="Q30" s="177">
        <f t="shared" si="7"/>
        <v>0</v>
      </c>
      <c r="R30" s="177">
        <f t="shared" si="7"/>
        <v>0</v>
      </c>
      <c r="S30" s="177">
        <f t="shared" si="7"/>
        <v>0</v>
      </c>
      <c r="T30" s="177">
        <f t="shared" si="7"/>
        <v>0</v>
      </c>
      <c r="U30" s="177">
        <f t="shared" si="7"/>
        <v>0</v>
      </c>
      <c r="V30" s="177">
        <f t="shared" si="7"/>
        <v>0</v>
      </c>
      <c r="W30" s="178">
        <f t="shared" si="7"/>
        <v>0</v>
      </c>
      <c r="X30" s="156"/>
      <c r="Y30" s="10"/>
    </row>
    <row r="31" spans="1:25" customFormat="1" ht="12.75">
      <c r="A31" s="10"/>
      <c r="B31" s="356">
        <v>99</v>
      </c>
      <c r="C31" s="203" t="s">
        <v>230</v>
      </c>
      <c r="D31" s="103"/>
      <c r="E31" s="104"/>
      <c r="F31" s="36">
        <f>'Cenova nabidka CELKOVA'!F30</f>
        <v>1</v>
      </c>
      <c r="G31" s="36">
        <f>'Cenova nabidka CELKOVA'!G30</f>
        <v>0</v>
      </c>
      <c r="H31" s="36">
        <f t="shared" ref="H31" si="8">100%-F31-G31</f>
        <v>0</v>
      </c>
      <c r="I31" s="250">
        <f>ROUND('NABIDKA DOPRAVCE'!L35,3)</f>
        <v>0</v>
      </c>
      <c r="J31" s="147"/>
      <c r="K31" s="170"/>
      <c r="L31" s="171">
        <f>$I31*L$34</f>
        <v>0</v>
      </c>
      <c r="M31" s="156"/>
      <c r="N31" s="176">
        <f t="shared" si="7"/>
        <v>0</v>
      </c>
      <c r="O31" s="177">
        <f t="shared" si="7"/>
        <v>0</v>
      </c>
      <c r="P31" s="177">
        <f t="shared" si="7"/>
        <v>0</v>
      </c>
      <c r="Q31" s="177">
        <f t="shared" si="7"/>
        <v>0</v>
      </c>
      <c r="R31" s="177">
        <f t="shared" si="7"/>
        <v>0</v>
      </c>
      <c r="S31" s="177">
        <f t="shared" si="7"/>
        <v>0</v>
      </c>
      <c r="T31" s="177">
        <f t="shared" si="7"/>
        <v>0</v>
      </c>
      <c r="U31" s="177">
        <f t="shared" si="7"/>
        <v>0</v>
      </c>
      <c r="V31" s="177">
        <f t="shared" si="7"/>
        <v>0</v>
      </c>
      <c r="W31" s="178">
        <f t="shared" si="7"/>
        <v>0</v>
      </c>
      <c r="X31" s="156"/>
      <c r="Y31" s="10"/>
    </row>
    <row r="32" spans="1:25" customFormat="1" ht="13.5" thickBot="1">
      <c r="A32" s="10"/>
      <c r="B32" s="46"/>
      <c r="C32" s="85" t="s">
        <v>46</v>
      </c>
      <c r="D32" s="29"/>
      <c r="E32" s="86"/>
      <c r="F32" s="368" t="str">
        <f>IF($I$32=0,"",(F28*$I$28+SUMPRODUCT(F29:F31,$I$29:$I$31))/$I$32)</f>
        <v/>
      </c>
      <c r="G32" s="368" t="str">
        <f t="shared" ref="G32:H32" si="9">IF($I$32=0,"",(G28*$I$28+SUMPRODUCT(G29:G31,$I$29:$I$31))/$I$32)</f>
        <v/>
      </c>
      <c r="H32" s="368" t="str">
        <f t="shared" si="9"/>
        <v/>
      </c>
      <c r="I32" s="247">
        <f>SUM(I28:I31)</f>
        <v>0</v>
      </c>
      <c r="J32" s="148"/>
      <c r="K32" s="179"/>
      <c r="L32" s="180">
        <f>SUM(L28:L31)</f>
        <v>0</v>
      </c>
      <c r="M32" s="156"/>
      <c r="N32" s="181">
        <f>SUM(N28:N31)</f>
        <v>0</v>
      </c>
      <c r="O32" s="182">
        <f t="shared" ref="O32:W32" si="10">SUM(O28:O31)</f>
        <v>0</v>
      </c>
      <c r="P32" s="182">
        <f t="shared" si="10"/>
        <v>0</v>
      </c>
      <c r="Q32" s="182">
        <f t="shared" si="10"/>
        <v>0</v>
      </c>
      <c r="R32" s="182">
        <f t="shared" si="10"/>
        <v>0</v>
      </c>
      <c r="S32" s="182">
        <f t="shared" si="10"/>
        <v>0</v>
      </c>
      <c r="T32" s="182">
        <f t="shared" si="10"/>
        <v>0</v>
      </c>
      <c r="U32" s="182">
        <f t="shared" si="10"/>
        <v>0</v>
      </c>
      <c r="V32" s="182">
        <f t="shared" si="10"/>
        <v>0</v>
      </c>
      <c r="W32" s="183">
        <f t="shared" si="10"/>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hodnoceni'!D22:M22)</f>
        <v>0</v>
      </c>
      <c r="M34" s="156"/>
      <c r="N34" s="185">
        <f>'Technicke hodnoceni'!D$22*PP</f>
        <v>0</v>
      </c>
      <c r="O34" s="185">
        <f>'Technicke hodnoceni'!E$22*PP</f>
        <v>0</v>
      </c>
      <c r="P34" s="185">
        <f>'Technicke hodnoceni'!F$22*PP</f>
        <v>0</v>
      </c>
      <c r="Q34" s="185">
        <f>'Technicke hodnoceni'!G$22*PP</f>
        <v>0</v>
      </c>
      <c r="R34" s="185">
        <f>'Technicke hodnoceni'!H$22*PP</f>
        <v>0</v>
      </c>
      <c r="S34" s="185">
        <f>'Technicke hodnoceni'!I$22*PP</f>
        <v>0</v>
      </c>
      <c r="T34" s="185">
        <f>'Technicke hodnoceni'!J$22*PP</f>
        <v>0</v>
      </c>
      <c r="U34" s="185">
        <f>'Technicke hodnoceni'!K$22*PP</f>
        <v>0</v>
      </c>
      <c r="V34" s="185">
        <f>'Technicke hodnoceni'!L$22*PP</f>
        <v>0</v>
      </c>
      <c r="W34" s="185">
        <f>'Technicke hodnoceni'!M$22*PP</f>
        <v>0</v>
      </c>
      <c r="X34" s="156"/>
      <c r="Y34" s="10"/>
    </row>
    <row r="35" spans="1:25" ht="12.7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ht="12.7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ht="12.7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ht="12.7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85" id="{ECBF93E2-285E-4677-B985-39A6F98FAFE0}">
            <xm:f>#REF!&gt;'NASTAVENI ZADAVATELE'!#REF!</xm:f>
            <x14:dxf>
              <fill>
                <patternFill>
                  <bgColor rgb="FFFF0000"/>
                </patternFill>
              </fill>
            </x14:dxf>
          </x14:cfRule>
          <xm:sqref>I7:I32</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O57"/>
  <sheetViews>
    <sheetView zoomScaleNormal="100" zoomScaleSheetLayoutView="100" workbookViewId="0"/>
  </sheetViews>
  <sheetFormatPr defaultColWidth="0" defaultRowHeight="12.75" zeroHeight="1"/>
  <cols>
    <col min="1" max="1" width="4.7109375" style="10" customWidth="1"/>
    <col min="2" max="2" width="9.140625" style="10" customWidth="1"/>
    <col min="3" max="3" width="24.42578125" style="10" customWidth="1"/>
    <col min="4" max="14" width="9.140625" style="10" customWidth="1"/>
    <col min="15" max="15" width="4.7109375" style="53" customWidth="1"/>
    <col min="16" max="16384" width="9.140625" style="10" hidden="1"/>
  </cols>
  <sheetData>
    <row r="1" spans="2:15"/>
    <row r="2" spans="2:15">
      <c r="B2" s="11" t="s">
        <v>53</v>
      </c>
    </row>
    <row r="3" spans="2:15">
      <c r="B3" s="55" t="s">
        <v>54</v>
      </c>
    </row>
    <row r="4" spans="2:15">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c r="B5" s="741" t="s">
        <v>47</v>
      </c>
      <c r="C5" s="742"/>
      <c r="D5" s="743"/>
      <c r="E5" s="354">
        <v>1</v>
      </c>
      <c r="F5" s="354"/>
      <c r="G5" s="354"/>
      <c r="H5" s="354"/>
      <c r="I5" s="354"/>
      <c r="J5" s="354"/>
      <c r="K5" s="354"/>
      <c r="L5" s="354"/>
      <c r="M5" s="354"/>
      <c r="N5" s="354"/>
      <c r="O5" s="53">
        <v>1</v>
      </c>
    </row>
    <row r="6" spans="2:15">
      <c r="B6" s="741" t="s">
        <v>52</v>
      </c>
      <c r="C6" s="742"/>
      <c r="D6" s="743"/>
      <c r="E6" s="369">
        <f>IF(E5=0,"",E5)</f>
        <v>1</v>
      </c>
      <c r="F6" s="369">
        <f>IF(OR(E5=0,E5="",F5=0,F5=""),0,(1+MAX((F5/E5-1)-'NASTAVENI ZADAVATELE'!$H$25,0))*E6)</f>
        <v>0</v>
      </c>
      <c r="G6" s="369">
        <f>IF(OR(F5=0,F5="",G5=0,G5=""),0,(1+MAX((G5/F5-1)-'NASTAVENI ZADAVATELE'!$H$25,0))*F6)</f>
        <v>0</v>
      </c>
      <c r="H6" s="369">
        <f>IF(OR(G5=0,G5="",H5=0,H5=""),0,(1+MAX((H5/G5-1)-'NASTAVENI ZADAVATELE'!$H$25,0))*G6)</f>
        <v>0</v>
      </c>
      <c r="I6" s="369">
        <f>IF(OR(H5=0,H5="",I5=0,I5=""),0,(1+MAX((I5/H5-1)-'NASTAVENI ZADAVATELE'!$H$25,0))*H6)</f>
        <v>0</v>
      </c>
      <c r="J6" s="369">
        <f>IF(OR(I5=0,I5="",J5=0,J5=""),0,(1+MAX((J5/I5-1)-'NASTAVENI ZADAVATELE'!$H$25,0))*I6)</f>
        <v>0</v>
      </c>
      <c r="K6" s="369">
        <f>IF(OR(J5=0,J5="",K5=0,K5=""),0,(1+MAX((K5/J5-1)-'NASTAVENI ZADAVATELE'!$H$25,0))*J6)</f>
        <v>0</v>
      </c>
      <c r="L6" s="369">
        <f>IF(OR(K5=0,K5="",L5=0,L5=""),0,(1+MAX((L5/K5-1)-'NASTAVENI ZADAVATELE'!$H$25,0))*K6)</f>
        <v>0</v>
      </c>
      <c r="M6" s="369">
        <f>IF(OR(L5=0,L5="",M5=0,M5=""),0,(1+MAX((M5/L5-1)-'NASTAVENI ZADAVATELE'!$H$25,0))*L6)</f>
        <v>0</v>
      </c>
      <c r="N6" s="369">
        <f>IF(OR(M5=0,M5=""),0,(1+MAX((N5/M5-1)-'NASTAVENI ZADAVATELE'!$H$25,0))*M6)</f>
        <v>0</v>
      </c>
      <c r="O6" s="53">
        <v>2</v>
      </c>
    </row>
    <row r="7" spans="2:15">
      <c r="B7" s="741" t="s">
        <v>49</v>
      </c>
      <c r="C7" s="742"/>
      <c r="D7" s="743"/>
      <c r="E7" s="354">
        <v>1</v>
      </c>
      <c r="F7" s="354"/>
      <c r="G7" s="354"/>
      <c r="H7" s="354"/>
      <c r="I7" s="354"/>
      <c r="J7" s="354"/>
      <c r="K7" s="354"/>
      <c r="L7" s="354"/>
      <c r="M7" s="354"/>
      <c r="N7" s="354"/>
      <c r="O7" s="53">
        <v>3</v>
      </c>
    </row>
    <row r="8" spans="2:15">
      <c r="B8" s="741" t="s">
        <v>48</v>
      </c>
      <c r="C8" s="742"/>
      <c r="D8" s="743"/>
      <c r="E8" s="354">
        <v>1</v>
      </c>
      <c r="F8" s="354"/>
      <c r="G8" s="354"/>
      <c r="H8" s="354"/>
      <c r="I8" s="354"/>
      <c r="J8" s="354"/>
      <c r="K8" s="354"/>
      <c r="L8" s="354"/>
      <c r="M8" s="354"/>
      <c r="N8" s="354"/>
      <c r="O8" s="53">
        <v>4</v>
      </c>
    </row>
    <row r="9" spans="2:15">
      <c r="B9" s="741" t="s">
        <v>275</v>
      </c>
      <c r="C9" s="742"/>
      <c r="D9" s="743"/>
      <c r="E9" s="354">
        <v>1</v>
      </c>
      <c r="F9" s="354"/>
      <c r="G9" s="354"/>
      <c r="H9" s="354"/>
      <c r="I9" s="354"/>
      <c r="J9" s="354"/>
      <c r="K9" s="354"/>
      <c r="L9" s="354"/>
      <c r="M9" s="354"/>
      <c r="N9" s="354"/>
      <c r="O9" s="53">
        <v>5</v>
      </c>
    </row>
    <row r="10" spans="2:15">
      <c r="B10" s="741" t="s">
        <v>242</v>
      </c>
      <c r="C10" s="742"/>
      <c r="D10" s="743"/>
      <c r="E10" s="354">
        <v>1</v>
      </c>
      <c r="F10" s="354"/>
      <c r="G10" s="354"/>
      <c r="H10" s="354"/>
      <c r="I10" s="354"/>
      <c r="J10" s="354"/>
      <c r="K10" s="354"/>
      <c r="L10" s="354"/>
      <c r="M10" s="354"/>
      <c r="N10" s="354"/>
      <c r="O10" s="53">
        <v>6</v>
      </c>
    </row>
    <row r="11" spans="2:15">
      <c r="B11" s="741" t="s">
        <v>97</v>
      </c>
      <c r="C11" s="742"/>
      <c r="D11" s="743"/>
      <c r="E11" s="354">
        <v>1</v>
      </c>
      <c r="F11" s="354"/>
      <c r="G11" s="354"/>
      <c r="H11" s="354"/>
      <c r="I11" s="354"/>
      <c r="J11" s="354"/>
      <c r="K11" s="354"/>
      <c r="L11" s="354"/>
      <c r="M11" s="354"/>
      <c r="N11" s="354"/>
      <c r="O11" s="53">
        <v>7</v>
      </c>
    </row>
    <row r="12" spans="2:15">
      <c r="B12" s="741" t="s">
        <v>230</v>
      </c>
      <c r="C12" s="742"/>
      <c r="D12" s="743"/>
      <c r="E12" s="354">
        <v>1</v>
      </c>
      <c r="F12" s="354"/>
      <c r="G12" s="354"/>
      <c r="H12" s="354"/>
      <c r="I12" s="354"/>
      <c r="J12" s="354"/>
      <c r="K12" s="354"/>
      <c r="L12" s="354"/>
      <c r="M12" s="354"/>
      <c r="N12" s="354"/>
      <c r="O12" s="53">
        <v>8</v>
      </c>
    </row>
    <row r="13" spans="2:15">
      <c r="B13" s="741" t="s">
        <v>276</v>
      </c>
      <c r="C13" s="742"/>
      <c r="D13" s="743"/>
      <c r="E13" s="354">
        <v>1</v>
      </c>
      <c r="F13" s="354"/>
      <c r="G13" s="354"/>
      <c r="H13" s="354"/>
      <c r="I13" s="354"/>
      <c r="J13" s="354"/>
      <c r="K13" s="354"/>
      <c r="L13" s="354"/>
      <c r="M13" s="354"/>
      <c r="N13" s="354"/>
      <c r="O13" s="53">
        <v>9</v>
      </c>
    </row>
    <row r="14" spans="2:15">
      <c r="B14" s="741" t="s">
        <v>276</v>
      </c>
      <c r="C14" s="742"/>
      <c r="D14" s="743"/>
      <c r="E14" s="354">
        <v>1</v>
      </c>
      <c r="F14" s="354"/>
      <c r="G14" s="354"/>
      <c r="H14" s="354"/>
      <c r="I14" s="354"/>
      <c r="J14" s="354"/>
      <c r="K14" s="354"/>
      <c r="L14" s="354"/>
      <c r="M14" s="354"/>
      <c r="N14" s="354"/>
      <c r="O14" s="53">
        <v>10</v>
      </c>
    </row>
    <row r="15" spans="2:15"/>
    <row r="16" spans="2:15">
      <c r="B16" s="11" t="s">
        <v>227</v>
      </c>
    </row>
    <row r="17" spans="2:15">
      <c r="B17" s="741" t="str">
        <f>B5</f>
        <v>Index spotřebitelských cen</v>
      </c>
      <c r="C17" s="742"/>
      <c r="D17" s="743"/>
      <c r="E17" s="134"/>
      <c r="F17" s="135">
        <f>IF(E5=0,"",F5/E5-1)</f>
        <v>-1</v>
      </c>
      <c r="G17" s="135" t="str">
        <f t="shared" ref="G17:N17" si="1">IF(F5=0,"",G5/F5-1)</f>
        <v/>
      </c>
      <c r="H17" s="135" t="str">
        <f t="shared" si="1"/>
        <v/>
      </c>
      <c r="I17" s="135" t="str">
        <f t="shared" si="1"/>
        <v/>
      </c>
      <c r="J17" s="135" t="str">
        <f t="shared" si="1"/>
        <v/>
      </c>
      <c r="K17" s="135" t="str">
        <f t="shared" si="1"/>
        <v/>
      </c>
      <c r="L17" s="135" t="str">
        <f t="shared" si="1"/>
        <v/>
      </c>
      <c r="M17" s="135" t="str">
        <f t="shared" si="1"/>
        <v/>
      </c>
      <c r="N17" s="135" t="str">
        <f t="shared" si="1"/>
        <v/>
      </c>
      <c r="O17" s="53">
        <v>1</v>
      </c>
    </row>
    <row r="18" spans="2:15">
      <c r="B18" s="741" t="str">
        <f t="shared" ref="B18:B26" si="2">B6</f>
        <v>Upravený index spotřebitelských cen</v>
      </c>
      <c r="C18" s="742"/>
      <c r="D18" s="743"/>
      <c r="E18" s="134"/>
      <c r="F18" s="135">
        <f>IF(OR(E5=0,E5="",E6=0,E6=""),"",F6/E6-1)</f>
        <v>-1</v>
      </c>
      <c r="G18" s="135" t="str">
        <f t="shared" ref="G18:N18" si="3">IF(OR(F5=0,F5="",F6=0,F6=""),"",G6/F6-1)</f>
        <v/>
      </c>
      <c r="H18" s="135" t="str">
        <f t="shared" si="3"/>
        <v/>
      </c>
      <c r="I18" s="135" t="str">
        <f t="shared" si="3"/>
        <v/>
      </c>
      <c r="J18" s="135" t="str">
        <f t="shared" si="3"/>
        <v/>
      </c>
      <c r="K18" s="135" t="str">
        <f t="shared" si="3"/>
        <v/>
      </c>
      <c r="L18" s="135" t="str">
        <f t="shared" si="3"/>
        <v/>
      </c>
      <c r="M18" s="135" t="str">
        <f t="shared" si="3"/>
        <v/>
      </c>
      <c r="N18" s="135" t="str">
        <f t="shared" si="3"/>
        <v/>
      </c>
      <c r="O18" s="53">
        <v>2</v>
      </c>
    </row>
    <row r="19" spans="2:15">
      <c r="B19" s="741" t="str">
        <f t="shared" si="2"/>
        <v>Index mezd v MSK</v>
      </c>
      <c r="C19" s="742"/>
      <c r="D19" s="743"/>
      <c r="E19" s="134"/>
      <c r="F19" s="135">
        <f t="shared" ref="F19:N19" si="4">IF(E7=0,"",F7/E7-1)</f>
        <v>-1</v>
      </c>
      <c r="G19" s="135" t="str">
        <f t="shared" si="4"/>
        <v/>
      </c>
      <c r="H19" s="135" t="str">
        <f t="shared" si="4"/>
        <v/>
      </c>
      <c r="I19" s="135" t="str">
        <f t="shared" si="4"/>
        <v/>
      </c>
      <c r="J19" s="135" t="str">
        <f t="shared" si="4"/>
        <v/>
      </c>
      <c r="K19" s="135" t="str">
        <f t="shared" si="4"/>
        <v/>
      </c>
      <c r="L19" s="135" t="str">
        <f t="shared" si="4"/>
        <v/>
      </c>
      <c r="M19" s="135" t="str">
        <f t="shared" si="4"/>
        <v/>
      </c>
      <c r="N19" s="135" t="str">
        <f t="shared" si="4"/>
        <v/>
      </c>
      <c r="O19" s="53">
        <v>3</v>
      </c>
    </row>
    <row r="20" spans="2:15">
      <c r="B20" s="741" t="str">
        <f t="shared" si="2"/>
        <v>Index pro naftu</v>
      </c>
      <c r="C20" s="742"/>
      <c r="D20" s="743"/>
      <c r="E20" s="134"/>
      <c r="F20" s="135">
        <f t="shared" ref="F20:N20" si="5">IF(E8=0,"",F8/E8-1)</f>
        <v>-1</v>
      </c>
      <c r="G20" s="135" t="str">
        <f t="shared" si="5"/>
        <v/>
      </c>
      <c r="H20" s="135" t="str">
        <f t="shared" si="5"/>
        <v/>
      </c>
      <c r="I20" s="135" t="str">
        <f t="shared" si="5"/>
        <v/>
      </c>
      <c r="J20" s="135" t="str">
        <f t="shared" si="5"/>
        <v/>
      </c>
      <c r="K20" s="135" t="str">
        <f t="shared" si="5"/>
        <v/>
      </c>
      <c r="L20" s="135" t="str">
        <f t="shared" si="5"/>
        <v/>
      </c>
      <c r="M20" s="135" t="str">
        <f t="shared" si="5"/>
        <v/>
      </c>
      <c r="N20" s="135" t="str">
        <f t="shared" si="5"/>
        <v/>
      </c>
      <c r="O20" s="53">
        <v>4</v>
      </c>
    </row>
    <row r="21" spans="2:15">
      <c r="B21" s="741" t="str">
        <f t="shared" si="2"/>
        <v>Index pro CNG</v>
      </c>
      <c r="C21" s="742"/>
      <c r="D21" s="743"/>
      <c r="E21" s="134"/>
      <c r="F21" s="135">
        <f t="shared" ref="F21:N21" si="6">IF(E9=0,"",F9/E9-1)</f>
        <v>-1</v>
      </c>
      <c r="G21" s="135" t="str">
        <f t="shared" si="6"/>
        <v/>
      </c>
      <c r="H21" s="135" t="str">
        <f t="shared" si="6"/>
        <v/>
      </c>
      <c r="I21" s="135" t="str">
        <f t="shared" si="6"/>
        <v/>
      </c>
      <c r="J21" s="135" t="str">
        <f t="shared" si="6"/>
        <v/>
      </c>
      <c r="K21" s="135" t="str">
        <f t="shared" si="6"/>
        <v/>
      </c>
      <c r="L21" s="135" t="str">
        <f t="shared" si="6"/>
        <v/>
      </c>
      <c r="M21" s="135" t="str">
        <f t="shared" si="6"/>
        <v/>
      </c>
      <c r="N21" s="135" t="str">
        <f t="shared" si="6"/>
        <v/>
      </c>
      <c r="O21" s="53">
        <v>5</v>
      </c>
    </row>
    <row r="22" spans="2:15">
      <c r="B22" s="741" t="str">
        <f t="shared" si="2"/>
        <v>Index pro elektřinu</v>
      </c>
      <c r="C22" s="742"/>
      <c r="D22" s="743"/>
      <c r="E22" s="134"/>
      <c r="F22" s="135">
        <f t="shared" ref="F22:N22" si="7">IF(E10=0,"",F10/E10-1)</f>
        <v>-1</v>
      </c>
      <c r="G22" s="135" t="str">
        <f t="shared" si="7"/>
        <v/>
      </c>
      <c r="H22" s="135" t="str">
        <f t="shared" si="7"/>
        <v/>
      </c>
      <c r="I22" s="135" t="str">
        <f t="shared" si="7"/>
        <v/>
      </c>
      <c r="J22" s="135" t="str">
        <f t="shared" si="7"/>
        <v/>
      </c>
      <c r="K22" s="135" t="str">
        <f t="shared" si="7"/>
        <v/>
      </c>
      <c r="L22" s="135" t="str">
        <f t="shared" si="7"/>
        <v/>
      </c>
      <c r="M22" s="135" t="str">
        <f t="shared" si="7"/>
        <v/>
      </c>
      <c r="N22" s="135" t="str">
        <f t="shared" si="7"/>
        <v/>
      </c>
      <c r="O22" s="53">
        <v>6</v>
      </c>
    </row>
    <row r="23" spans="2:15">
      <c r="B23" s="741" t="str">
        <f t="shared" si="2"/>
        <v>Elektronické mýtné - dle skutečného vývoje sazeb</v>
      </c>
      <c r="C23" s="742"/>
      <c r="D23" s="743"/>
      <c r="E23" s="134"/>
      <c r="F23" s="135">
        <f t="shared" ref="F23" si="8">IF(E11=0,"",F11/E11-1)</f>
        <v>-1</v>
      </c>
      <c r="G23" s="135" t="str">
        <f t="shared" ref="G23" si="9">IF(F11=0,"",G11/F11-1)</f>
        <v/>
      </c>
      <c r="H23" s="135" t="str">
        <f t="shared" ref="H23" si="10">IF(G11=0,"",H11/G11-1)</f>
        <v/>
      </c>
      <c r="I23" s="135" t="str">
        <f t="shared" ref="I23" si="11">IF(H11=0,"",I11/H11-1)</f>
        <v/>
      </c>
      <c r="J23" s="135" t="str">
        <f t="shared" ref="J23" si="12">IF(I11=0,"",J11/I11-1)</f>
        <v/>
      </c>
      <c r="K23" s="135" t="str">
        <f t="shared" ref="K23" si="13">IF(J11=0,"",K11/J11-1)</f>
        <v/>
      </c>
      <c r="L23" s="135" t="str">
        <f t="shared" ref="L23" si="14">IF(K11=0,"",L11/K11-1)</f>
        <v/>
      </c>
      <c r="M23" s="135" t="str">
        <f t="shared" ref="M23" si="15">IF(L11=0,"",M11/L11-1)</f>
        <v/>
      </c>
      <c r="N23" s="135" t="str">
        <f t="shared" ref="N23" si="16">IF(M11=0,"",N11/M11-1)</f>
        <v/>
      </c>
      <c r="O23" s="53">
        <v>7</v>
      </c>
    </row>
    <row r="24" spans="2:15">
      <c r="B24" s="741" t="str">
        <f t="shared" si="2"/>
        <v>Poplatek KODIS</v>
      </c>
      <c r="C24" s="742"/>
      <c r="D24" s="743"/>
      <c r="E24" s="134"/>
      <c r="F24" s="135">
        <f t="shared" ref="F24:N24" si="17">IF(E12=0,"",F12/E12-1)</f>
        <v>-1</v>
      </c>
      <c r="G24" s="135" t="str">
        <f t="shared" si="17"/>
        <v/>
      </c>
      <c r="H24" s="135" t="str">
        <f t="shared" si="17"/>
        <v/>
      </c>
      <c r="I24" s="135" t="str">
        <f t="shared" si="17"/>
        <v/>
      </c>
      <c r="J24" s="135" t="str">
        <f t="shared" si="17"/>
        <v/>
      </c>
      <c r="K24" s="135" t="str">
        <f t="shared" si="17"/>
        <v/>
      </c>
      <c r="L24" s="135" t="str">
        <f t="shared" si="17"/>
        <v/>
      </c>
      <c r="M24" s="135" t="str">
        <f t="shared" si="17"/>
        <v/>
      </c>
      <c r="N24" s="135" t="str">
        <f t="shared" si="17"/>
        <v/>
      </c>
      <c r="O24" s="53">
        <v>8</v>
      </c>
    </row>
    <row r="25" spans="2:15">
      <c r="B25" s="741" t="str">
        <f t="shared" si="2"/>
        <v>(nepoužívá se)</v>
      </c>
      <c r="C25" s="742"/>
      <c r="D25" s="743"/>
      <c r="E25" s="134"/>
      <c r="F25" s="135">
        <f t="shared" ref="F25:N25" si="18">IF(E13=0,"",F13/E13-1)</f>
        <v>-1</v>
      </c>
      <c r="G25" s="135" t="str">
        <f t="shared" si="18"/>
        <v/>
      </c>
      <c r="H25" s="135" t="str">
        <f t="shared" si="18"/>
        <v/>
      </c>
      <c r="I25" s="135" t="str">
        <f t="shared" si="18"/>
        <v/>
      </c>
      <c r="J25" s="135" t="str">
        <f t="shared" si="18"/>
        <v/>
      </c>
      <c r="K25" s="135" t="str">
        <f t="shared" si="18"/>
        <v/>
      </c>
      <c r="L25" s="135" t="str">
        <f t="shared" si="18"/>
        <v/>
      </c>
      <c r="M25" s="135" t="str">
        <f t="shared" si="18"/>
        <v/>
      </c>
      <c r="N25" s="135" t="str">
        <f t="shared" si="18"/>
        <v/>
      </c>
      <c r="O25" s="53">
        <v>9</v>
      </c>
    </row>
    <row r="26" spans="2:15">
      <c r="B26" s="741" t="str">
        <f t="shared" si="2"/>
        <v>(nepoužívá se)</v>
      </c>
      <c r="C26" s="742"/>
      <c r="D26" s="743"/>
      <c r="E26" s="134"/>
      <c r="F26" s="135">
        <f t="shared" ref="F26:N26" si="19">IF(E14=0,"",F14/E14-1)</f>
        <v>-1</v>
      </c>
      <c r="G26" s="135" t="str">
        <f t="shared" si="19"/>
        <v/>
      </c>
      <c r="H26" s="135" t="str">
        <f t="shared" si="19"/>
        <v/>
      </c>
      <c r="I26" s="135" t="str">
        <f t="shared" si="19"/>
        <v/>
      </c>
      <c r="J26" s="135" t="str">
        <f t="shared" si="19"/>
        <v/>
      </c>
      <c r="K26" s="135" t="str">
        <f t="shared" si="19"/>
        <v/>
      </c>
      <c r="L26" s="135" t="str">
        <f t="shared" si="19"/>
        <v/>
      </c>
      <c r="M26" s="135" t="str">
        <f t="shared" si="19"/>
        <v/>
      </c>
      <c r="N26" s="135" t="str">
        <f t="shared" si="19"/>
        <v/>
      </c>
      <c r="O26" s="53">
        <v>10</v>
      </c>
    </row>
    <row r="27" spans="2:15">
      <c r="B27" s="320"/>
      <c r="C27" s="320"/>
      <c r="D27" s="320"/>
      <c r="E27" s="321"/>
      <c r="F27" s="322"/>
      <c r="G27" s="322"/>
      <c r="H27" s="322"/>
      <c r="I27" s="322"/>
      <c r="J27" s="322"/>
      <c r="K27" s="322"/>
      <c r="L27" s="322"/>
      <c r="M27" s="322"/>
      <c r="N27" s="322"/>
    </row>
    <row r="28" spans="2:15">
      <c r="B28" s="11" t="s">
        <v>90</v>
      </c>
    </row>
    <row r="29" spans="2:15"/>
    <row r="30" spans="2:15" ht="25.5">
      <c r="B30" s="49" t="s">
        <v>35</v>
      </c>
      <c r="C30" s="50" t="s">
        <v>36</v>
      </c>
      <c r="D30" s="28"/>
      <c r="E30" s="28"/>
      <c r="F30" s="50" t="s">
        <v>38</v>
      </c>
      <c r="G30" s="744" t="s">
        <v>37</v>
      </c>
      <c r="H30" s="742"/>
      <c r="I30" s="54" t="s">
        <v>51</v>
      </c>
      <c r="J30" s="28"/>
      <c r="K30" s="28"/>
      <c r="L30" s="28"/>
      <c r="M30" s="28"/>
      <c r="N30" s="48"/>
    </row>
    <row r="31" spans="2:15">
      <c r="B31" s="47">
        <v>11</v>
      </c>
      <c r="C31" s="28" t="s">
        <v>128</v>
      </c>
      <c r="D31" s="28"/>
      <c r="E31" s="28"/>
      <c r="F31" s="51" t="s">
        <v>22</v>
      </c>
      <c r="G31" s="28" t="s">
        <v>123</v>
      </c>
      <c r="H31" s="28"/>
      <c r="I31" s="739" t="s">
        <v>48</v>
      </c>
      <c r="J31" s="739"/>
      <c r="K31" s="739"/>
      <c r="L31" s="739"/>
      <c r="M31" s="739"/>
      <c r="N31" s="740"/>
      <c r="O31" s="53">
        <f>IF(ISBLANK(I31),0,MATCH(I31,$B$5:$B$14,))</f>
        <v>4</v>
      </c>
    </row>
    <row r="32" spans="2:15">
      <c r="B32" s="47">
        <v>11</v>
      </c>
      <c r="C32" s="28" t="s">
        <v>128</v>
      </c>
      <c r="D32" s="28"/>
      <c r="E32" s="28"/>
      <c r="F32" s="51" t="s">
        <v>23</v>
      </c>
      <c r="G32" s="28" t="s">
        <v>110</v>
      </c>
      <c r="H32" s="28"/>
      <c r="I32" s="739" t="s">
        <v>275</v>
      </c>
      <c r="J32" s="739"/>
      <c r="K32" s="739"/>
      <c r="L32" s="739"/>
      <c r="M32" s="739"/>
      <c r="N32" s="740"/>
      <c r="O32" s="53">
        <f t="shared" ref="O32:O53" si="20">IF(ISBLANK(I32),0,MATCH(I32,$B$5:$B$14,))</f>
        <v>5</v>
      </c>
    </row>
    <row r="33" spans="2:15">
      <c r="B33" s="47">
        <v>11</v>
      </c>
      <c r="C33" s="28" t="s">
        <v>128</v>
      </c>
      <c r="D33" s="28"/>
      <c r="E33" s="28"/>
      <c r="F33" s="51" t="s">
        <v>24</v>
      </c>
      <c r="G33" s="28" t="s">
        <v>265</v>
      </c>
      <c r="H33" s="28"/>
      <c r="I33" s="739" t="s">
        <v>242</v>
      </c>
      <c r="J33" s="739"/>
      <c r="K33" s="739"/>
      <c r="L33" s="739"/>
      <c r="M33" s="739"/>
      <c r="N33" s="740"/>
      <c r="O33" s="53">
        <f t="shared" si="20"/>
        <v>6</v>
      </c>
    </row>
    <row r="34" spans="2:15">
      <c r="B34" s="47">
        <v>11</v>
      </c>
      <c r="C34" s="28" t="s">
        <v>128</v>
      </c>
      <c r="D34" s="28"/>
      <c r="E34" s="28"/>
      <c r="F34" s="51" t="s">
        <v>127</v>
      </c>
      <c r="G34" s="28" t="s">
        <v>25</v>
      </c>
      <c r="H34" s="28"/>
      <c r="I34" s="739" t="s">
        <v>52</v>
      </c>
      <c r="J34" s="739"/>
      <c r="K34" s="739"/>
      <c r="L34" s="739"/>
      <c r="M34" s="739"/>
      <c r="N34" s="740"/>
      <c r="O34" s="53">
        <f t="shared" ref="O34" si="21">IF(ISBLANK(I34),0,MATCH(I34,$B$5:$B$14,))</f>
        <v>2</v>
      </c>
    </row>
    <row r="35" spans="2:15">
      <c r="B35" s="47">
        <v>12</v>
      </c>
      <c r="C35" s="28" t="s">
        <v>8</v>
      </c>
      <c r="D35" s="28"/>
      <c r="E35" s="28"/>
      <c r="F35" s="51"/>
      <c r="G35" s="28"/>
      <c r="H35" s="28"/>
      <c r="I35" s="739" t="s">
        <v>52</v>
      </c>
      <c r="J35" s="739"/>
      <c r="K35" s="739"/>
      <c r="L35" s="739"/>
      <c r="M35" s="739"/>
      <c r="N35" s="740"/>
      <c r="O35" s="53">
        <f t="shared" si="20"/>
        <v>2</v>
      </c>
    </row>
    <row r="36" spans="2:15">
      <c r="B36" s="47">
        <v>13</v>
      </c>
      <c r="C36" s="28" t="s">
        <v>9</v>
      </c>
      <c r="D36" s="28"/>
      <c r="E36" s="28"/>
      <c r="F36" s="51"/>
      <c r="G36" s="28"/>
      <c r="H36" s="28"/>
      <c r="I36" s="739" t="s">
        <v>52</v>
      </c>
      <c r="J36" s="739"/>
      <c r="K36" s="739"/>
      <c r="L36" s="739"/>
      <c r="M36" s="739"/>
      <c r="N36" s="740"/>
      <c r="O36" s="53">
        <f t="shared" si="20"/>
        <v>2</v>
      </c>
    </row>
    <row r="37" spans="2:15">
      <c r="B37" s="47">
        <v>14</v>
      </c>
      <c r="C37" s="28" t="s">
        <v>10</v>
      </c>
      <c r="D37" s="28"/>
      <c r="E37" s="28"/>
      <c r="F37" s="51" t="s">
        <v>28</v>
      </c>
      <c r="G37" s="28" t="s">
        <v>26</v>
      </c>
      <c r="H37" s="28"/>
      <c r="I37" s="739" t="s">
        <v>52</v>
      </c>
      <c r="J37" s="739"/>
      <c r="K37" s="739"/>
      <c r="L37" s="739"/>
      <c r="M37" s="739"/>
      <c r="N37" s="740"/>
      <c r="O37" s="53">
        <f t="shared" si="20"/>
        <v>2</v>
      </c>
    </row>
    <row r="38" spans="2:15">
      <c r="B38" s="47">
        <v>14</v>
      </c>
      <c r="C38" s="28" t="s">
        <v>10</v>
      </c>
      <c r="D38" s="28"/>
      <c r="E38" s="28"/>
      <c r="F38" s="51" t="s">
        <v>29</v>
      </c>
      <c r="G38" s="28" t="s">
        <v>25</v>
      </c>
      <c r="H38" s="28"/>
      <c r="I38" s="739" t="s">
        <v>52</v>
      </c>
      <c r="J38" s="739"/>
      <c r="K38" s="739"/>
      <c r="L38" s="739"/>
      <c r="M38" s="739"/>
      <c r="N38" s="740"/>
      <c r="O38" s="53">
        <f t="shared" si="20"/>
        <v>2</v>
      </c>
    </row>
    <row r="39" spans="2:15">
      <c r="B39" s="47">
        <v>15</v>
      </c>
      <c r="C39" s="28" t="s">
        <v>42</v>
      </c>
      <c r="D39" s="28"/>
      <c r="E39" s="28"/>
      <c r="F39" s="51"/>
      <c r="G39" s="28"/>
      <c r="H39" s="28"/>
      <c r="I39" s="739" t="s">
        <v>52</v>
      </c>
      <c r="J39" s="739"/>
      <c r="K39" s="739"/>
      <c r="L39" s="739"/>
      <c r="M39" s="739"/>
      <c r="N39" s="740"/>
      <c r="O39" s="53">
        <f t="shared" si="20"/>
        <v>2</v>
      </c>
    </row>
    <row r="40" spans="2:15">
      <c r="B40" s="47">
        <v>16</v>
      </c>
      <c r="C40" s="28" t="s">
        <v>11</v>
      </c>
      <c r="D40" s="28"/>
      <c r="E40" s="28"/>
      <c r="F40" s="51" t="s">
        <v>30</v>
      </c>
      <c r="G40" s="28" t="s">
        <v>27</v>
      </c>
      <c r="H40" s="28"/>
      <c r="I40" s="739" t="s">
        <v>49</v>
      </c>
      <c r="J40" s="739"/>
      <c r="K40" s="739"/>
      <c r="L40" s="739"/>
      <c r="M40" s="739"/>
      <c r="N40" s="740"/>
      <c r="O40" s="53">
        <f t="shared" si="20"/>
        <v>3</v>
      </c>
    </row>
    <row r="41" spans="2:15">
      <c r="B41" s="47">
        <v>16</v>
      </c>
      <c r="C41" s="28" t="s">
        <v>11</v>
      </c>
      <c r="D41" s="28"/>
      <c r="E41" s="28"/>
      <c r="F41" s="51" t="s">
        <v>31</v>
      </c>
      <c r="G41" s="28" t="s">
        <v>25</v>
      </c>
      <c r="H41" s="28"/>
      <c r="I41" s="739" t="s">
        <v>49</v>
      </c>
      <c r="J41" s="739"/>
      <c r="K41" s="739"/>
      <c r="L41" s="739"/>
      <c r="M41" s="739"/>
      <c r="N41" s="740"/>
      <c r="O41" s="53">
        <f t="shared" si="20"/>
        <v>3</v>
      </c>
    </row>
    <row r="42" spans="2:15">
      <c r="B42" s="47">
        <v>17</v>
      </c>
      <c r="C42" s="28" t="s">
        <v>12</v>
      </c>
      <c r="D42" s="28"/>
      <c r="E42" s="28"/>
      <c r="F42" s="51" t="s">
        <v>40</v>
      </c>
      <c r="G42" s="28" t="s">
        <v>27</v>
      </c>
      <c r="H42" s="28"/>
      <c r="I42" s="739" t="s">
        <v>49</v>
      </c>
      <c r="J42" s="739"/>
      <c r="K42" s="739"/>
      <c r="L42" s="739"/>
      <c r="M42" s="739"/>
      <c r="N42" s="740"/>
      <c r="O42" s="53">
        <f t="shared" si="20"/>
        <v>3</v>
      </c>
    </row>
    <row r="43" spans="2:15">
      <c r="B43" s="47">
        <v>17</v>
      </c>
      <c r="C43" s="28" t="s">
        <v>12</v>
      </c>
      <c r="D43" s="28"/>
      <c r="E43" s="28"/>
      <c r="F43" s="51" t="s">
        <v>41</v>
      </c>
      <c r="G43" s="28" t="s">
        <v>25</v>
      </c>
      <c r="H43" s="28"/>
      <c r="I43" s="739" t="s">
        <v>49</v>
      </c>
      <c r="J43" s="739"/>
      <c r="K43" s="739"/>
      <c r="L43" s="739"/>
      <c r="M43" s="739"/>
      <c r="N43" s="740"/>
      <c r="O43" s="53">
        <f t="shared" si="20"/>
        <v>3</v>
      </c>
    </row>
    <row r="44" spans="2:15">
      <c r="B44" s="47">
        <v>18</v>
      </c>
      <c r="C44" s="28" t="s">
        <v>13</v>
      </c>
      <c r="D44" s="28"/>
      <c r="E44" s="28"/>
      <c r="F44" s="51"/>
      <c r="G44" s="28"/>
      <c r="H44" s="28"/>
      <c r="I44" s="739" t="s">
        <v>52</v>
      </c>
      <c r="J44" s="739"/>
      <c r="K44" s="739"/>
      <c r="L44" s="739"/>
      <c r="M44" s="739"/>
      <c r="N44" s="740"/>
      <c r="O44" s="53">
        <f t="shared" si="20"/>
        <v>2</v>
      </c>
    </row>
    <row r="45" spans="2:15">
      <c r="B45" s="47">
        <v>19</v>
      </c>
      <c r="C45" s="28" t="s">
        <v>14</v>
      </c>
      <c r="D45" s="28"/>
      <c r="E45" s="28"/>
      <c r="F45" s="51"/>
      <c r="G45" s="28"/>
      <c r="H45" s="28"/>
      <c r="I45" s="739" t="s">
        <v>52</v>
      </c>
      <c r="J45" s="739"/>
      <c r="K45" s="739"/>
      <c r="L45" s="739"/>
      <c r="M45" s="739"/>
      <c r="N45" s="740"/>
      <c r="O45" s="53">
        <f t="shared" si="20"/>
        <v>2</v>
      </c>
    </row>
    <row r="46" spans="2:15">
      <c r="B46" s="47">
        <v>20</v>
      </c>
      <c r="C46" s="28" t="s">
        <v>15</v>
      </c>
      <c r="D46" s="28"/>
      <c r="E46" s="28"/>
      <c r="F46" s="51"/>
      <c r="G46" s="28"/>
      <c r="H46" s="28"/>
      <c r="I46" s="739" t="s">
        <v>276</v>
      </c>
      <c r="J46" s="739"/>
      <c r="K46" s="739"/>
      <c r="L46" s="739"/>
      <c r="M46" s="739"/>
      <c r="N46" s="740"/>
      <c r="O46" s="53">
        <f t="shared" si="20"/>
        <v>9</v>
      </c>
    </row>
    <row r="47" spans="2:15">
      <c r="B47" s="47">
        <v>21</v>
      </c>
      <c r="C47" s="28" t="s">
        <v>16</v>
      </c>
      <c r="D47" s="28"/>
      <c r="E47" s="28"/>
      <c r="F47" s="51"/>
      <c r="G47" s="28"/>
      <c r="H47" s="28"/>
      <c r="I47" s="739" t="s">
        <v>97</v>
      </c>
      <c r="J47" s="739"/>
      <c r="K47" s="739"/>
      <c r="L47" s="739"/>
      <c r="M47" s="739"/>
      <c r="N47" s="740"/>
      <c r="O47" s="53">
        <f t="shared" si="20"/>
        <v>7</v>
      </c>
    </row>
    <row r="48" spans="2:15">
      <c r="B48" s="47">
        <v>22</v>
      </c>
      <c r="C48" s="28" t="s">
        <v>17</v>
      </c>
      <c r="D48" s="28"/>
      <c r="E48" s="28"/>
      <c r="F48" s="51"/>
      <c r="G48" s="28"/>
      <c r="H48" s="28"/>
      <c r="I48" s="739" t="s">
        <v>52</v>
      </c>
      <c r="J48" s="739"/>
      <c r="K48" s="739"/>
      <c r="L48" s="739"/>
      <c r="M48" s="739"/>
      <c r="N48" s="740"/>
      <c r="O48" s="53">
        <f t="shared" si="20"/>
        <v>2</v>
      </c>
    </row>
    <row r="49" spans="2:15">
      <c r="B49" s="47">
        <v>23</v>
      </c>
      <c r="C49" s="28" t="s">
        <v>18</v>
      </c>
      <c r="D49" s="28"/>
      <c r="E49" s="28"/>
      <c r="F49" s="51"/>
      <c r="G49" s="28"/>
      <c r="H49" s="28"/>
      <c r="I49" s="739" t="s">
        <v>52</v>
      </c>
      <c r="J49" s="739"/>
      <c r="K49" s="739"/>
      <c r="L49" s="739"/>
      <c r="M49" s="739"/>
      <c r="N49" s="740"/>
      <c r="O49" s="53">
        <f t="shared" si="20"/>
        <v>2</v>
      </c>
    </row>
    <row r="50" spans="2:15">
      <c r="B50" s="47">
        <v>24</v>
      </c>
      <c r="C50" s="28" t="s">
        <v>19</v>
      </c>
      <c r="D50" s="28"/>
      <c r="E50" s="28"/>
      <c r="F50" s="51"/>
      <c r="G50" s="28"/>
      <c r="H50" s="28"/>
      <c r="I50" s="739" t="s">
        <v>52</v>
      </c>
      <c r="J50" s="739"/>
      <c r="K50" s="739"/>
      <c r="L50" s="739"/>
      <c r="M50" s="739"/>
      <c r="N50" s="740"/>
      <c r="O50" s="53">
        <f t="shared" si="20"/>
        <v>2</v>
      </c>
    </row>
    <row r="51" spans="2:15">
      <c r="B51" s="47">
        <v>25</v>
      </c>
      <c r="C51" s="28" t="s">
        <v>20</v>
      </c>
      <c r="D51" s="28"/>
      <c r="E51" s="28"/>
      <c r="F51" s="51"/>
      <c r="G51" s="28"/>
      <c r="H51" s="28"/>
      <c r="I51" s="739" t="s">
        <v>52</v>
      </c>
      <c r="J51" s="739"/>
      <c r="K51" s="739"/>
      <c r="L51" s="739"/>
      <c r="M51" s="739"/>
      <c r="N51" s="740"/>
      <c r="O51" s="53">
        <f t="shared" si="20"/>
        <v>2</v>
      </c>
    </row>
    <row r="52" spans="2:15">
      <c r="B52" s="52">
        <v>97</v>
      </c>
      <c r="C52" s="28" t="s">
        <v>43</v>
      </c>
      <c r="D52" s="28"/>
      <c r="E52" s="28"/>
      <c r="F52" s="51"/>
      <c r="G52" s="28"/>
      <c r="H52" s="28"/>
      <c r="I52" s="739" t="s">
        <v>52</v>
      </c>
      <c r="J52" s="739"/>
      <c r="K52" s="739"/>
      <c r="L52" s="739"/>
      <c r="M52" s="739"/>
      <c r="N52" s="740"/>
      <c r="O52" s="53">
        <f t="shared" si="20"/>
        <v>2</v>
      </c>
    </row>
    <row r="53" spans="2:15">
      <c r="B53" s="52">
        <v>98</v>
      </c>
      <c r="C53" s="28" t="s">
        <v>44</v>
      </c>
      <c r="D53" s="28"/>
      <c r="E53" s="28"/>
      <c r="F53" s="51"/>
      <c r="G53" s="28"/>
      <c r="H53" s="28"/>
      <c r="I53" s="739" t="s">
        <v>52</v>
      </c>
      <c r="J53" s="739"/>
      <c r="K53" s="739"/>
      <c r="L53" s="739"/>
      <c r="M53" s="739"/>
      <c r="N53" s="740"/>
      <c r="O53" s="53">
        <f t="shared" si="20"/>
        <v>2</v>
      </c>
    </row>
    <row r="54" spans="2:15">
      <c r="B54" s="52">
        <v>99</v>
      </c>
      <c r="C54" s="28" t="s">
        <v>230</v>
      </c>
      <c r="D54" s="28"/>
      <c r="E54" s="28"/>
      <c r="F54" s="51"/>
      <c r="G54" s="28"/>
      <c r="H54" s="28"/>
      <c r="I54" s="739" t="s">
        <v>230</v>
      </c>
      <c r="J54" s="739"/>
      <c r="K54" s="739"/>
      <c r="L54" s="739"/>
      <c r="M54" s="739"/>
      <c r="N54" s="740"/>
      <c r="O54" s="53">
        <f t="shared" ref="O54" si="22">IF(ISBLANK(I54),0,MATCH(I54,$B$5:$B$14,))</f>
        <v>8</v>
      </c>
    </row>
    <row r="55" spans="2:15"/>
    <row r="56" spans="2:15" hidden="1"/>
    <row r="57" spans="2:15" hidden="1"/>
  </sheetData>
  <sheetProtection password="EEFD" sheet="1" objects="1" scenarios="1" formatColumns="0" formatRows="0"/>
  <mergeCells count="45">
    <mergeCell ref="I46:N46"/>
    <mergeCell ref="I47:N47"/>
    <mergeCell ref="I36:N36"/>
    <mergeCell ref="G30:H30"/>
    <mergeCell ref="I31:N31"/>
    <mergeCell ref="I32:N32"/>
    <mergeCell ref="I33:N33"/>
    <mergeCell ref="I35:N35"/>
    <mergeCell ref="I34:N34"/>
    <mergeCell ref="I41:N41"/>
    <mergeCell ref="I42:N42"/>
    <mergeCell ref="I43:N43"/>
    <mergeCell ref="I44:N44"/>
    <mergeCell ref="I45:N45"/>
    <mergeCell ref="B5:D5"/>
    <mergeCell ref="B6:D6"/>
    <mergeCell ref="B7:D7"/>
    <mergeCell ref="B8:D8"/>
    <mergeCell ref="B9:D9"/>
    <mergeCell ref="B10:D10"/>
    <mergeCell ref="B11:D11"/>
    <mergeCell ref="B12:D12"/>
    <mergeCell ref="B13:D13"/>
    <mergeCell ref="B14:D14"/>
    <mergeCell ref="B17:D17"/>
    <mergeCell ref="B18:D18"/>
    <mergeCell ref="B19:D19"/>
    <mergeCell ref="B20:D20"/>
    <mergeCell ref="B21:D21"/>
    <mergeCell ref="I54:N54"/>
    <mergeCell ref="B22:D22"/>
    <mergeCell ref="B23:D23"/>
    <mergeCell ref="B24:D24"/>
    <mergeCell ref="B25:D25"/>
    <mergeCell ref="B26:D26"/>
    <mergeCell ref="I49:N49"/>
    <mergeCell ref="I50:N50"/>
    <mergeCell ref="I51:N51"/>
    <mergeCell ref="I52:N52"/>
    <mergeCell ref="I53:N53"/>
    <mergeCell ref="I48:N48"/>
    <mergeCell ref="I37:N37"/>
    <mergeCell ref="I38:N38"/>
    <mergeCell ref="I39:N39"/>
    <mergeCell ref="I40:N40"/>
  </mergeCells>
  <dataValidations count="1">
    <dataValidation type="list" allowBlank="1" showInputMessage="1" showErrorMessage="1" sqref="I31:I54">
      <formula1>$B$5:$B$14</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7" min="1" max="1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3"/>
  <dimension ref="A1:O78"/>
  <sheetViews>
    <sheetView workbookViewId="0"/>
  </sheetViews>
  <sheetFormatPr defaultColWidth="0" defaultRowHeight="12.75" customHeight="1" zeroHeight="1"/>
  <cols>
    <col min="1" max="1" width="4.7109375" style="9" customWidth="1"/>
    <col min="2" max="2" width="9.140625" style="9" customWidth="1"/>
    <col min="3" max="3" width="27.5703125" style="9" customWidth="1"/>
    <col min="4" max="4" width="16.85546875" style="9" customWidth="1"/>
    <col min="5" max="14" width="14.7109375" style="9" customWidth="1"/>
    <col min="15" max="15" width="4.7109375" style="92" customWidth="1"/>
    <col min="16" max="16384" width="9.140625" style="9" hidden="1"/>
  </cols>
  <sheetData>
    <row r="1" spans="2:15" s="10" customFormat="1">
      <c r="O1" s="53"/>
    </row>
    <row r="2" spans="2:15" s="10" customFormat="1">
      <c r="B2" s="11" t="s">
        <v>72</v>
      </c>
      <c r="O2" s="53"/>
    </row>
    <row r="3" spans="2:15" s="10" customFormat="1">
      <c r="E3" s="10" t="s">
        <v>74</v>
      </c>
      <c r="H3" s="10" t="s">
        <v>75</v>
      </c>
      <c r="K3" s="10" t="s">
        <v>76</v>
      </c>
      <c r="N3" s="10" t="s">
        <v>77</v>
      </c>
      <c r="O3" s="53"/>
    </row>
    <row r="4" spans="2:15" s="10" customFormat="1">
      <c r="B4" s="57" t="s">
        <v>35</v>
      </c>
      <c r="C4" s="57" t="s">
        <v>65</v>
      </c>
      <c r="D4" s="58"/>
      <c r="E4" s="77">
        <f>VR</f>
        <v>1</v>
      </c>
      <c r="F4" s="78">
        <f>E4+1</f>
        <v>2</v>
      </c>
      <c r="G4" s="78">
        <f t="shared" ref="G4:N4" si="0">F4+1</f>
        <v>3</v>
      </c>
      <c r="H4" s="79">
        <f t="shared" si="0"/>
        <v>4</v>
      </c>
      <c r="I4" s="79">
        <f t="shared" si="0"/>
        <v>5</v>
      </c>
      <c r="J4" s="79">
        <f t="shared" si="0"/>
        <v>6</v>
      </c>
      <c r="K4" s="80">
        <f t="shared" si="0"/>
        <v>7</v>
      </c>
      <c r="L4" s="80">
        <f t="shared" si="0"/>
        <v>8</v>
      </c>
      <c r="M4" s="80">
        <f t="shared" si="0"/>
        <v>9</v>
      </c>
      <c r="N4" s="62">
        <f t="shared" si="0"/>
        <v>10</v>
      </c>
      <c r="O4" s="53"/>
    </row>
    <row r="5" spans="2:15" s="10" customFormat="1">
      <c r="B5" s="60" t="s">
        <v>22</v>
      </c>
      <c r="C5" s="47" t="s">
        <v>56</v>
      </c>
      <c r="D5" s="48"/>
      <c r="E5" s="75">
        <f>'Vypocty NAFTA'!E8+'Modelovane odlisnosti'!E5</f>
        <v>0</v>
      </c>
      <c r="F5" s="75">
        <f>'Vypocty NAFTA'!F8+'Modelovane odlisnosti'!F5</f>
        <v>0</v>
      </c>
      <c r="G5" s="75">
        <f>'Vypocty NAFTA'!G8+'Modelovane odlisnosti'!G5</f>
        <v>0</v>
      </c>
      <c r="H5" s="75">
        <f>'Vypocty NAFTA'!H8+'Modelovane odlisnosti'!H5</f>
        <v>0</v>
      </c>
      <c r="I5" s="75">
        <f>'Vypocty NAFTA'!I8+'Modelovane odlisnosti'!I5</f>
        <v>0</v>
      </c>
      <c r="J5" s="75">
        <f>'Vypocty NAFTA'!J8+'Modelovane odlisnosti'!J5</f>
        <v>0</v>
      </c>
      <c r="K5" s="75">
        <f>'Vypocty NAFTA'!K8+'Modelovane odlisnosti'!K5</f>
        <v>0</v>
      </c>
      <c r="L5" s="75">
        <f>'Vypocty NAFTA'!L8+'Modelovane odlisnosti'!L5</f>
        <v>0</v>
      </c>
      <c r="M5" s="75">
        <f>'Vypocty NAFTA'!M8+'Modelovane odlisnosti'!M5</f>
        <v>0</v>
      </c>
      <c r="N5" s="75">
        <f>'Vypocty NAFTA'!N8+'Modelovane odlisnosti'!N5</f>
        <v>0</v>
      </c>
      <c r="O5" s="53"/>
    </row>
    <row r="6" spans="2:15" s="10" customFormat="1">
      <c r="B6" s="60" t="s">
        <v>23</v>
      </c>
      <c r="C6" s="47" t="s">
        <v>57</v>
      </c>
      <c r="D6" s="48"/>
      <c r="E6" s="75">
        <f>'Vypocty NAFTA'!E9+'Modelovane odlisnosti'!E6</f>
        <v>0</v>
      </c>
      <c r="F6" s="75">
        <f>'Vypocty NAFTA'!F9+'Modelovane odlisnosti'!F6</f>
        <v>-1000000</v>
      </c>
      <c r="G6" s="75">
        <f>'Vypocty NAFTA'!G9+'Modelovane odlisnosti'!G6</f>
        <v>-1000000</v>
      </c>
      <c r="H6" s="75">
        <f>'Vypocty NAFTA'!H9+'Modelovane odlisnosti'!H6</f>
        <v>0</v>
      </c>
      <c r="I6" s="75">
        <f>'Vypocty NAFTA'!I9+'Modelovane odlisnosti'!I6</f>
        <v>0</v>
      </c>
      <c r="J6" s="75">
        <f>'Vypocty NAFTA'!J9+'Modelovane odlisnosti'!J6</f>
        <v>0</v>
      </c>
      <c r="K6" s="75">
        <f>'Vypocty NAFTA'!K9+'Modelovane odlisnosti'!K6</f>
        <v>0</v>
      </c>
      <c r="L6" s="75">
        <f>'Vypocty NAFTA'!L9+'Modelovane odlisnosti'!L6</f>
        <v>0</v>
      </c>
      <c r="M6" s="75">
        <f>'Vypocty NAFTA'!M9+'Modelovane odlisnosti'!M6</f>
        <v>0</v>
      </c>
      <c r="N6" s="75">
        <f>'Vypocty NAFTA'!N9+'Modelovane odlisnosti'!N6</f>
        <v>0</v>
      </c>
      <c r="O6" s="53"/>
    </row>
    <row r="7" spans="2:15" s="10" customFormat="1">
      <c r="B7" s="60" t="s">
        <v>24</v>
      </c>
      <c r="C7" s="47" t="s">
        <v>58</v>
      </c>
      <c r="D7" s="48"/>
      <c r="E7" s="75">
        <f>'Vypocty NAFTA'!E10+'Modelovane odlisnosti'!E7</f>
        <v>0</v>
      </c>
      <c r="F7" s="75">
        <f>'Vypocty NAFTA'!F10+'Modelovane odlisnosti'!F7</f>
        <v>0</v>
      </c>
      <c r="G7" s="75">
        <f>'Vypocty NAFTA'!G10+'Modelovane odlisnosti'!G7</f>
        <v>0</v>
      </c>
      <c r="H7" s="75">
        <f>'Vypocty NAFTA'!H10+'Modelovane odlisnosti'!H7</f>
        <v>0</v>
      </c>
      <c r="I7" s="75">
        <f>'Vypocty NAFTA'!I10+'Modelovane odlisnosti'!I7</f>
        <v>0</v>
      </c>
      <c r="J7" s="75">
        <f>'Vypocty NAFTA'!J10+'Modelovane odlisnosti'!J7</f>
        <v>0</v>
      </c>
      <c r="K7" s="75">
        <f>'Vypocty NAFTA'!K10+'Modelovane odlisnosti'!K7</f>
        <v>0</v>
      </c>
      <c r="L7" s="75">
        <f>'Vypocty NAFTA'!L10+'Modelovane odlisnosti'!L7</f>
        <v>0</v>
      </c>
      <c r="M7" s="75">
        <f>'Vypocty NAFTA'!M10+'Modelovane odlisnosti'!M7</f>
        <v>0</v>
      </c>
      <c r="N7" s="75">
        <f>'Vypocty NAFTA'!N10+'Modelovane odlisnosti'!N7</f>
        <v>0</v>
      </c>
      <c r="O7" s="53"/>
    </row>
    <row r="8" spans="2:15" s="10" customFormat="1">
      <c r="B8" s="60">
        <v>12</v>
      </c>
      <c r="C8" s="47" t="s">
        <v>8</v>
      </c>
      <c r="D8" s="48"/>
      <c r="E8" s="75">
        <f>'Vypocty NAFTA'!E12+'Modelovane odlisnosti'!E8</f>
        <v>0</v>
      </c>
      <c r="F8" s="75">
        <f>'Vypocty NAFTA'!F12+'Modelovane odlisnosti'!F8</f>
        <v>0</v>
      </c>
      <c r="G8" s="75">
        <f>'Vypocty NAFTA'!G12+'Modelovane odlisnosti'!G8</f>
        <v>0</v>
      </c>
      <c r="H8" s="75">
        <f>'Vypocty NAFTA'!H12+'Modelovane odlisnosti'!H8</f>
        <v>0</v>
      </c>
      <c r="I8" s="75">
        <f>'Vypocty NAFTA'!I12+'Modelovane odlisnosti'!I8</f>
        <v>0</v>
      </c>
      <c r="J8" s="75">
        <f>'Vypocty NAFTA'!J12+'Modelovane odlisnosti'!J8</f>
        <v>0</v>
      </c>
      <c r="K8" s="75">
        <f>'Vypocty NAFTA'!K12+'Modelovane odlisnosti'!K8</f>
        <v>0</v>
      </c>
      <c r="L8" s="75">
        <f>'Vypocty NAFTA'!L12+'Modelovane odlisnosti'!L8</f>
        <v>0</v>
      </c>
      <c r="M8" s="75">
        <f>'Vypocty NAFTA'!M12+'Modelovane odlisnosti'!M8</f>
        <v>0</v>
      </c>
      <c r="N8" s="75">
        <f>'Vypocty NAFTA'!N12+'Modelovane odlisnosti'!N8</f>
        <v>0</v>
      </c>
      <c r="O8" s="53"/>
    </row>
    <row r="9" spans="2:15" s="10" customFormat="1">
      <c r="B9" s="60">
        <v>13</v>
      </c>
      <c r="C9" s="47" t="s">
        <v>9</v>
      </c>
      <c r="D9" s="48"/>
      <c r="E9" s="75">
        <f>'Vypocty NAFTA'!E13+'Modelovane odlisnosti'!E9</f>
        <v>0</v>
      </c>
      <c r="F9" s="75">
        <f>'Vypocty NAFTA'!F13+'Modelovane odlisnosti'!F9</f>
        <v>0</v>
      </c>
      <c r="G9" s="75">
        <f>'Vypocty NAFTA'!G13+'Modelovane odlisnosti'!G9</f>
        <v>0</v>
      </c>
      <c r="H9" s="75">
        <f>'Vypocty NAFTA'!H13+'Modelovane odlisnosti'!H9</f>
        <v>0</v>
      </c>
      <c r="I9" s="75">
        <f>'Vypocty NAFTA'!I13+'Modelovane odlisnosti'!I9</f>
        <v>0</v>
      </c>
      <c r="J9" s="75">
        <f>'Vypocty NAFTA'!J13+'Modelovane odlisnosti'!J9</f>
        <v>0</v>
      </c>
      <c r="K9" s="75">
        <f>'Vypocty NAFTA'!K13+'Modelovane odlisnosti'!K9</f>
        <v>0</v>
      </c>
      <c r="L9" s="75">
        <f>'Vypocty NAFTA'!L13+'Modelovane odlisnosti'!L9</f>
        <v>0</v>
      </c>
      <c r="M9" s="75">
        <f>'Vypocty NAFTA'!M13+'Modelovane odlisnosti'!M9</f>
        <v>0</v>
      </c>
      <c r="N9" s="75">
        <f>'Vypocty NAFTA'!N13+'Modelovane odlisnosti'!N9</f>
        <v>0</v>
      </c>
      <c r="O9" s="53"/>
    </row>
    <row r="10" spans="2:15" s="10" customFormat="1">
      <c r="B10" s="60" t="s">
        <v>28</v>
      </c>
      <c r="C10" s="47" t="s">
        <v>59</v>
      </c>
      <c r="D10" s="48"/>
      <c r="E10" s="75">
        <f>'Vypocty NAFTA'!E14+'Modelovane odlisnosti'!E10</f>
        <v>0</v>
      </c>
      <c r="F10" s="75">
        <f>'Vypocty NAFTA'!F14+'Modelovane odlisnosti'!F10</f>
        <v>0</v>
      </c>
      <c r="G10" s="75">
        <f>'Vypocty NAFTA'!G14+'Modelovane odlisnosti'!G10</f>
        <v>0</v>
      </c>
      <c r="H10" s="75">
        <f>'Vypocty NAFTA'!H14+'Modelovane odlisnosti'!H10</f>
        <v>0</v>
      </c>
      <c r="I10" s="75">
        <f>'Vypocty NAFTA'!I14+'Modelovane odlisnosti'!I10</f>
        <v>0</v>
      </c>
      <c r="J10" s="75">
        <f>'Vypocty NAFTA'!J14+'Modelovane odlisnosti'!J10</f>
        <v>0</v>
      </c>
      <c r="K10" s="75">
        <f>'Vypocty NAFTA'!K14+'Modelovane odlisnosti'!K10</f>
        <v>0</v>
      </c>
      <c r="L10" s="75">
        <f>'Vypocty NAFTA'!L14+'Modelovane odlisnosti'!L10</f>
        <v>0</v>
      </c>
      <c r="M10" s="75">
        <f>'Vypocty NAFTA'!M14+'Modelovane odlisnosti'!M10</f>
        <v>0</v>
      </c>
      <c r="N10" s="75">
        <f>'Vypocty NAFTA'!N14+'Modelovane odlisnosti'!N10</f>
        <v>0</v>
      </c>
      <c r="O10" s="53"/>
    </row>
    <row r="11" spans="2:15" s="10" customFormat="1">
      <c r="B11" s="60" t="s">
        <v>29</v>
      </c>
      <c r="C11" s="47" t="s">
        <v>60</v>
      </c>
      <c r="D11" s="48"/>
      <c r="E11" s="75">
        <f>'Vypocty NAFTA'!E15+'Modelovane odlisnosti'!E11</f>
        <v>0</v>
      </c>
      <c r="F11" s="75">
        <f>'Vypocty NAFTA'!F15+'Modelovane odlisnosti'!F11</f>
        <v>0</v>
      </c>
      <c r="G11" s="75">
        <f>'Vypocty NAFTA'!G15+'Modelovane odlisnosti'!G11</f>
        <v>0</v>
      </c>
      <c r="H11" s="75">
        <f>'Vypocty NAFTA'!H15+'Modelovane odlisnosti'!H11</f>
        <v>0</v>
      </c>
      <c r="I11" s="75">
        <f>'Vypocty NAFTA'!I15+'Modelovane odlisnosti'!I11</f>
        <v>0</v>
      </c>
      <c r="J11" s="75">
        <f>'Vypocty NAFTA'!J15+'Modelovane odlisnosti'!J11</f>
        <v>0</v>
      </c>
      <c r="K11" s="75">
        <f>'Vypocty NAFTA'!K15+'Modelovane odlisnosti'!K11</f>
        <v>0</v>
      </c>
      <c r="L11" s="75">
        <f>'Vypocty NAFTA'!L15+'Modelovane odlisnosti'!L11</f>
        <v>0</v>
      </c>
      <c r="M11" s="75">
        <f>'Vypocty NAFTA'!M15+'Modelovane odlisnosti'!M11</f>
        <v>0</v>
      </c>
      <c r="N11" s="75">
        <f>'Vypocty NAFTA'!N15+'Modelovane odlisnosti'!N11</f>
        <v>0</v>
      </c>
      <c r="O11" s="53"/>
    </row>
    <row r="12" spans="2:15" s="10" customFormat="1">
      <c r="B12" s="60">
        <v>15</v>
      </c>
      <c r="C12" s="47" t="s">
        <v>42</v>
      </c>
      <c r="D12" s="48"/>
      <c r="E12" s="75">
        <f>'Vypocty NAFTA'!E16+'Modelovane odlisnosti'!E12</f>
        <v>0</v>
      </c>
      <c r="F12" s="75">
        <f>'Vypocty NAFTA'!F16+'Modelovane odlisnosti'!F12</f>
        <v>0</v>
      </c>
      <c r="G12" s="75">
        <f>'Vypocty NAFTA'!G16+'Modelovane odlisnosti'!G12</f>
        <v>0</v>
      </c>
      <c r="H12" s="75">
        <f>'Vypocty NAFTA'!H16+'Modelovane odlisnosti'!H12</f>
        <v>0</v>
      </c>
      <c r="I12" s="75">
        <f>'Vypocty NAFTA'!I16+'Modelovane odlisnosti'!I12</f>
        <v>0</v>
      </c>
      <c r="J12" s="75">
        <f>'Vypocty NAFTA'!J16+'Modelovane odlisnosti'!J12</f>
        <v>0</v>
      </c>
      <c r="K12" s="75">
        <f>'Vypocty NAFTA'!K16+'Modelovane odlisnosti'!K12</f>
        <v>0</v>
      </c>
      <c r="L12" s="75">
        <f>'Vypocty NAFTA'!L16+'Modelovane odlisnosti'!L12</f>
        <v>0</v>
      </c>
      <c r="M12" s="75">
        <f>'Vypocty NAFTA'!M16+'Modelovane odlisnosti'!M12</f>
        <v>0</v>
      </c>
      <c r="N12" s="75">
        <f>'Vypocty NAFTA'!N16+'Modelovane odlisnosti'!N12</f>
        <v>0</v>
      </c>
      <c r="O12" s="53"/>
    </row>
    <row r="13" spans="2:15" s="10" customFormat="1">
      <c r="B13" s="60" t="s">
        <v>30</v>
      </c>
      <c r="C13" s="47" t="s">
        <v>61</v>
      </c>
      <c r="D13" s="48"/>
      <c r="E13" s="75">
        <f>'Vypocty NAFTA'!E17+'Modelovane odlisnosti'!E13</f>
        <v>0</v>
      </c>
      <c r="F13" s="75">
        <f>'Vypocty NAFTA'!F17+'Modelovane odlisnosti'!F13</f>
        <v>0</v>
      </c>
      <c r="G13" s="75">
        <f>'Vypocty NAFTA'!G17+'Modelovane odlisnosti'!G13</f>
        <v>0</v>
      </c>
      <c r="H13" s="75">
        <f>'Vypocty NAFTA'!H17+'Modelovane odlisnosti'!H13</f>
        <v>0</v>
      </c>
      <c r="I13" s="75">
        <f>'Vypocty NAFTA'!I17+'Modelovane odlisnosti'!I13</f>
        <v>0</v>
      </c>
      <c r="J13" s="75">
        <f>'Vypocty NAFTA'!J17+'Modelovane odlisnosti'!J13</f>
        <v>0</v>
      </c>
      <c r="K13" s="75">
        <f>'Vypocty NAFTA'!K17+'Modelovane odlisnosti'!K13</f>
        <v>0</v>
      </c>
      <c r="L13" s="75">
        <f>'Vypocty NAFTA'!L17+'Modelovane odlisnosti'!L13</f>
        <v>0</v>
      </c>
      <c r="M13" s="75">
        <f>'Vypocty NAFTA'!M17+'Modelovane odlisnosti'!M13</f>
        <v>0</v>
      </c>
      <c r="N13" s="75">
        <f>'Vypocty NAFTA'!N17+'Modelovane odlisnosti'!N13</f>
        <v>0</v>
      </c>
      <c r="O13" s="53"/>
    </row>
    <row r="14" spans="2:15" s="10" customFormat="1">
      <c r="B14" s="60" t="s">
        <v>31</v>
      </c>
      <c r="C14" s="47" t="s">
        <v>62</v>
      </c>
      <c r="D14" s="48"/>
      <c r="E14" s="75">
        <f>'Vypocty NAFTA'!E18+'Modelovane odlisnosti'!E14</f>
        <v>0</v>
      </c>
      <c r="F14" s="75">
        <f>'Vypocty NAFTA'!F18+'Modelovane odlisnosti'!F14</f>
        <v>0</v>
      </c>
      <c r="G14" s="75">
        <f>'Vypocty NAFTA'!G18+'Modelovane odlisnosti'!G14</f>
        <v>0</v>
      </c>
      <c r="H14" s="75">
        <f>'Vypocty NAFTA'!H18+'Modelovane odlisnosti'!H14</f>
        <v>0</v>
      </c>
      <c r="I14" s="75">
        <f>'Vypocty NAFTA'!I18+'Modelovane odlisnosti'!I14</f>
        <v>0</v>
      </c>
      <c r="J14" s="75">
        <f>'Vypocty NAFTA'!J18+'Modelovane odlisnosti'!J14</f>
        <v>0</v>
      </c>
      <c r="K14" s="75">
        <f>'Vypocty NAFTA'!K18+'Modelovane odlisnosti'!K14</f>
        <v>0</v>
      </c>
      <c r="L14" s="75">
        <f>'Vypocty NAFTA'!L18+'Modelovane odlisnosti'!L14</f>
        <v>0</v>
      </c>
      <c r="M14" s="75">
        <f>'Vypocty NAFTA'!M18+'Modelovane odlisnosti'!M14</f>
        <v>0</v>
      </c>
      <c r="N14" s="75">
        <f>'Vypocty NAFTA'!N18+'Modelovane odlisnosti'!N14</f>
        <v>0</v>
      </c>
      <c r="O14" s="53"/>
    </row>
    <row r="15" spans="2:15" s="10" customFormat="1">
      <c r="B15" s="60" t="s">
        <v>40</v>
      </c>
      <c r="C15" s="47" t="s">
        <v>63</v>
      </c>
      <c r="D15" s="48"/>
      <c r="E15" s="75">
        <f>'Vypocty NAFTA'!E19+'Modelovane odlisnosti'!E15</f>
        <v>0</v>
      </c>
      <c r="F15" s="75">
        <f>'Vypocty NAFTA'!F19+'Modelovane odlisnosti'!F15</f>
        <v>0</v>
      </c>
      <c r="G15" s="75">
        <f>'Vypocty NAFTA'!G19+'Modelovane odlisnosti'!G15</f>
        <v>0</v>
      </c>
      <c r="H15" s="75">
        <f>'Vypocty NAFTA'!H19+'Modelovane odlisnosti'!H15</f>
        <v>0</v>
      </c>
      <c r="I15" s="75">
        <f>'Vypocty NAFTA'!I19+'Modelovane odlisnosti'!I15</f>
        <v>0</v>
      </c>
      <c r="J15" s="75">
        <f>'Vypocty NAFTA'!J19+'Modelovane odlisnosti'!J15</f>
        <v>0</v>
      </c>
      <c r="K15" s="75">
        <f>'Vypocty NAFTA'!K19+'Modelovane odlisnosti'!K15</f>
        <v>0</v>
      </c>
      <c r="L15" s="75">
        <f>'Vypocty NAFTA'!L19+'Modelovane odlisnosti'!L15</f>
        <v>0</v>
      </c>
      <c r="M15" s="75">
        <f>'Vypocty NAFTA'!M19+'Modelovane odlisnosti'!M15</f>
        <v>0</v>
      </c>
      <c r="N15" s="75">
        <f>'Vypocty NAFTA'!N19+'Modelovane odlisnosti'!N15</f>
        <v>0</v>
      </c>
      <c r="O15" s="53"/>
    </row>
    <row r="16" spans="2:15" s="10" customFormat="1">
      <c r="B16" s="60" t="s">
        <v>41</v>
      </c>
      <c r="C16" s="47" t="s">
        <v>64</v>
      </c>
      <c r="D16" s="48"/>
      <c r="E16" s="75">
        <f>'Vypocty NAFTA'!E20+'Modelovane odlisnosti'!E16</f>
        <v>0</v>
      </c>
      <c r="F16" s="75">
        <f>'Vypocty NAFTA'!F20+'Modelovane odlisnosti'!F16</f>
        <v>0</v>
      </c>
      <c r="G16" s="75">
        <f>'Vypocty NAFTA'!G20+'Modelovane odlisnosti'!G16</f>
        <v>0</v>
      </c>
      <c r="H16" s="75">
        <f>'Vypocty NAFTA'!H20+'Modelovane odlisnosti'!H16</f>
        <v>0</v>
      </c>
      <c r="I16" s="75">
        <f>'Vypocty NAFTA'!I20+'Modelovane odlisnosti'!I16</f>
        <v>0</v>
      </c>
      <c r="J16" s="75">
        <f>'Vypocty NAFTA'!J20+'Modelovane odlisnosti'!J16</f>
        <v>0</v>
      </c>
      <c r="K16" s="75">
        <f>'Vypocty NAFTA'!K20+'Modelovane odlisnosti'!K16</f>
        <v>0</v>
      </c>
      <c r="L16" s="75">
        <f>'Vypocty NAFTA'!L20+'Modelovane odlisnosti'!L16</f>
        <v>0</v>
      </c>
      <c r="M16" s="75">
        <f>'Vypocty NAFTA'!M20+'Modelovane odlisnosti'!M16</f>
        <v>0</v>
      </c>
      <c r="N16" s="75">
        <f>'Vypocty NAFTA'!N20+'Modelovane odlisnosti'!N16</f>
        <v>0</v>
      </c>
      <c r="O16" s="53"/>
    </row>
    <row r="17" spans="2:15" s="10" customFormat="1">
      <c r="B17" s="60">
        <v>18</v>
      </c>
      <c r="C17" s="47" t="s">
        <v>13</v>
      </c>
      <c r="D17" s="48"/>
      <c r="E17" s="75">
        <f>'Vypocty NAFTA'!E21+'Modelovane odlisnosti'!E17</f>
        <v>0</v>
      </c>
      <c r="F17" s="75">
        <f>'Vypocty NAFTA'!F21+'Modelovane odlisnosti'!F17</f>
        <v>0</v>
      </c>
      <c r="G17" s="75">
        <f>'Vypocty NAFTA'!G21+'Modelovane odlisnosti'!G17</f>
        <v>0</v>
      </c>
      <c r="H17" s="75">
        <f>'Vypocty NAFTA'!H21+'Modelovane odlisnosti'!H17</f>
        <v>0</v>
      </c>
      <c r="I17" s="75">
        <f>'Vypocty NAFTA'!I21+'Modelovane odlisnosti'!I17</f>
        <v>0</v>
      </c>
      <c r="J17" s="75">
        <f>'Vypocty NAFTA'!J21+'Modelovane odlisnosti'!J17</f>
        <v>0</v>
      </c>
      <c r="K17" s="75">
        <f>'Vypocty NAFTA'!K21+'Modelovane odlisnosti'!K17</f>
        <v>0</v>
      </c>
      <c r="L17" s="75">
        <f>'Vypocty NAFTA'!L21+'Modelovane odlisnosti'!L17</f>
        <v>0</v>
      </c>
      <c r="M17" s="75">
        <f>'Vypocty NAFTA'!M21+'Modelovane odlisnosti'!M17</f>
        <v>0</v>
      </c>
      <c r="N17" s="75">
        <f>'Vypocty NAFTA'!N21+'Modelovane odlisnosti'!N17</f>
        <v>0</v>
      </c>
      <c r="O17" s="53"/>
    </row>
    <row r="18" spans="2:15" s="10" customFormat="1">
      <c r="B18" s="60">
        <v>19</v>
      </c>
      <c r="C18" s="47" t="s">
        <v>14</v>
      </c>
      <c r="D18" s="48"/>
      <c r="E18" s="75">
        <f>'Vypocty NAFTA'!E22+'Modelovane odlisnosti'!E18</f>
        <v>0</v>
      </c>
      <c r="F18" s="75">
        <f>'Vypocty NAFTA'!F22+'Modelovane odlisnosti'!F18</f>
        <v>0</v>
      </c>
      <c r="G18" s="75">
        <f>'Vypocty NAFTA'!G22+'Modelovane odlisnosti'!G18</f>
        <v>0</v>
      </c>
      <c r="H18" s="75">
        <f>'Vypocty NAFTA'!H22+'Modelovane odlisnosti'!H18</f>
        <v>0</v>
      </c>
      <c r="I18" s="75">
        <f>'Vypocty NAFTA'!I22+'Modelovane odlisnosti'!I18</f>
        <v>0</v>
      </c>
      <c r="J18" s="75">
        <f>'Vypocty NAFTA'!J22+'Modelovane odlisnosti'!J18</f>
        <v>0</v>
      </c>
      <c r="K18" s="75">
        <f>'Vypocty NAFTA'!K22+'Modelovane odlisnosti'!K18</f>
        <v>0</v>
      </c>
      <c r="L18" s="75">
        <f>'Vypocty NAFTA'!L22+'Modelovane odlisnosti'!L18</f>
        <v>0</v>
      </c>
      <c r="M18" s="75">
        <f>'Vypocty NAFTA'!M22+'Modelovane odlisnosti'!M18</f>
        <v>0</v>
      </c>
      <c r="N18" s="75">
        <f>'Vypocty NAFTA'!N22+'Modelovane odlisnosti'!N18</f>
        <v>0</v>
      </c>
      <c r="O18" s="53"/>
    </row>
    <row r="19" spans="2:15" s="10" customFormat="1">
      <c r="B19" s="60">
        <v>20</v>
      </c>
      <c r="C19" s="47" t="s">
        <v>15</v>
      </c>
      <c r="D19" s="48"/>
      <c r="E19" s="75">
        <f>'Vypocty NAFTA'!E23+'Modelovane odlisnosti'!E19</f>
        <v>0</v>
      </c>
      <c r="F19" s="75">
        <f>'Vypocty NAFTA'!F23+'Modelovane odlisnosti'!F19</f>
        <v>0</v>
      </c>
      <c r="G19" s="75">
        <f>'Vypocty NAFTA'!G23+'Modelovane odlisnosti'!G19</f>
        <v>0</v>
      </c>
      <c r="H19" s="75">
        <f>'Vypocty NAFTA'!H23+'Modelovane odlisnosti'!H19</f>
        <v>0</v>
      </c>
      <c r="I19" s="75">
        <f>'Vypocty NAFTA'!I23+'Modelovane odlisnosti'!I19</f>
        <v>0</v>
      </c>
      <c r="J19" s="75">
        <f>'Vypocty NAFTA'!J23+'Modelovane odlisnosti'!J19</f>
        <v>0</v>
      </c>
      <c r="K19" s="75">
        <f>'Vypocty NAFTA'!K23+'Modelovane odlisnosti'!K19</f>
        <v>0</v>
      </c>
      <c r="L19" s="75">
        <f>'Vypocty NAFTA'!L23+'Modelovane odlisnosti'!L19</f>
        <v>0</v>
      </c>
      <c r="M19" s="75">
        <f>'Vypocty NAFTA'!M23+'Modelovane odlisnosti'!M19</f>
        <v>0</v>
      </c>
      <c r="N19" s="75">
        <f>'Vypocty NAFTA'!N23+'Modelovane odlisnosti'!N19</f>
        <v>0</v>
      </c>
      <c r="O19" s="53"/>
    </row>
    <row r="20" spans="2:15" s="10" customFormat="1">
      <c r="B20" s="60">
        <v>21</v>
      </c>
      <c r="C20" s="47" t="s">
        <v>16</v>
      </c>
      <c r="D20" s="48"/>
      <c r="E20" s="75">
        <f>'Vypocty NAFTA'!E24+'Modelovane odlisnosti'!E20</f>
        <v>0</v>
      </c>
      <c r="F20" s="75">
        <f>'Vypocty NAFTA'!F24+'Modelovane odlisnosti'!F20</f>
        <v>0</v>
      </c>
      <c r="G20" s="75">
        <f>'Vypocty NAFTA'!G24+'Modelovane odlisnosti'!G20</f>
        <v>0</v>
      </c>
      <c r="H20" s="75">
        <f>'Vypocty NAFTA'!H24+'Modelovane odlisnosti'!H20</f>
        <v>0</v>
      </c>
      <c r="I20" s="75">
        <f>'Vypocty NAFTA'!I24+'Modelovane odlisnosti'!I20</f>
        <v>0</v>
      </c>
      <c r="J20" s="75">
        <f>'Vypocty NAFTA'!J24+'Modelovane odlisnosti'!J20</f>
        <v>0</v>
      </c>
      <c r="K20" s="75">
        <f>'Vypocty NAFTA'!K24+'Modelovane odlisnosti'!K20</f>
        <v>0</v>
      </c>
      <c r="L20" s="75">
        <f>'Vypocty NAFTA'!L24+'Modelovane odlisnosti'!L20</f>
        <v>0</v>
      </c>
      <c r="M20" s="75">
        <f>'Vypocty NAFTA'!M24+'Modelovane odlisnosti'!M20</f>
        <v>0</v>
      </c>
      <c r="N20" s="75">
        <f>'Vypocty NAFTA'!N24+'Modelovane odlisnosti'!N20</f>
        <v>0</v>
      </c>
      <c r="O20" s="53"/>
    </row>
    <row r="21" spans="2:15" s="10" customFormat="1">
      <c r="B21" s="60">
        <v>22</v>
      </c>
      <c r="C21" s="47" t="s">
        <v>17</v>
      </c>
      <c r="D21" s="48"/>
      <c r="E21" s="75">
        <f>'Vypocty NAFTA'!E25+'Modelovane odlisnosti'!E21</f>
        <v>0</v>
      </c>
      <c r="F21" s="75">
        <f>'Vypocty NAFTA'!F25+'Modelovane odlisnosti'!F21</f>
        <v>0</v>
      </c>
      <c r="G21" s="75">
        <f>'Vypocty NAFTA'!G25+'Modelovane odlisnosti'!G21</f>
        <v>0</v>
      </c>
      <c r="H21" s="75">
        <f>'Vypocty NAFTA'!H25+'Modelovane odlisnosti'!H21</f>
        <v>0</v>
      </c>
      <c r="I21" s="75">
        <f>'Vypocty NAFTA'!I25+'Modelovane odlisnosti'!I21</f>
        <v>0</v>
      </c>
      <c r="J21" s="75">
        <f>'Vypocty NAFTA'!J25+'Modelovane odlisnosti'!J21</f>
        <v>0</v>
      </c>
      <c r="K21" s="75">
        <f>'Vypocty NAFTA'!K25+'Modelovane odlisnosti'!K21</f>
        <v>0</v>
      </c>
      <c r="L21" s="75">
        <f>'Vypocty NAFTA'!L25+'Modelovane odlisnosti'!L21</f>
        <v>0</v>
      </c>
      <c r="M21" s="75">
        <f>'Vypocty NAFTA'!M25+'Modelovane odlisnosti'!M21</f>
        <v>0</v>
      </c>
      <c r="N21" s="75">
        <f>'Vypocty NAFTA'!N25+'Modelovane odlisnosti'!N21</f>
        <v>0</v>
      </c>
      <c r="O21" s="53"/>
    </row>
    <row r="22" spans="2:15" s="10" customFormat="1">
      <c r="B22" s="60">
        <v>23</v>
      </c>
      <c r="C22" s="47" t="s">
        <v>18</v>
      </c>
      <c r="D22" s="48"/>
      <c r="E22" s="75">
        <f>'Vypocty NAFTA'!E26+'Modelovane odlisnosti'!E22</f>
        <v>0</v>
      </c>
      <c r="F22" s="75">
        <f>'Vypocty NAFTA'!F26+'Modelovane odlisnosti'!F22</f>
        <v>0</v>
      </c>
      <c r="G22" s="75">
        <f>'Vypocty NAFTA'!G26+'Modelovane odlisnosti'!G22</f>
        <v>0</v>
      </c>
      <c r="H22" s="75">
        <f>'Vypocty NAFTA'!H26+'Modelovane odlisnosti'!H22</f>
        <v>0</v>
      </c>
      <c r="I22" s="75">
        <f>'Vypocty NAFTA'!I26+'Modelovane odlisnosti'!I22</f>
        <v>0</v>
      </c>
      <c r="J22" s="75">
        <f>'Vypocty NAFTA'!J26+'Modelovane odlisnosti'!J22</f>
        <v>0</v>
      </c>
      <c r="K22" s="75">
        <f>'Vypocty NAFTA'!K26+'Modelovane odlisnosti'!K22</f>
        <v>0</v>
      </c>
      <c r="L22" s="75">
        <f>'Vypocty NAFTA'!L26+'Modelovane odlisnosti'!L22</f>
        <v>0</v>
      </c>
      <c r="M22" s="75">
        <f>'Vypocty NAFTA'!M26+'Modelovane odlisnosti'!M22</f>
        <v>0</v>
      </c>
      <c r="N22" s="75">
        <f>'Vypocty NAFTA'!N26+'Modelovane odlisnosti'!N22</f>
        <v>0</v>
      </c>
      <c r="O22" s="53"/>
    </row>
    <row r="23" spans="2:15" s="10" customFormat="1">
      <c r="B23" s="60">
        <v>24</v>
      </c>
      <c r="C23" s="47" t="s">
        <v>19</v>
      </c>
      <c r="D23" s="48"/>
      <c r="E23" s="75">
        <f>'Vypocty NAFTA'!E27+'Modelovane odlisnosti'!E23</f>
        <v>0</v>
      </c>
      <c r="F23" s="75">
        <f>'Vypocty NAFTA'!F27+'Modelovane odlisnosti'!F23</f>
        <v>0</v>
      </c>
      <c r="G23" s="75">
        <f>'Vypocty NAFTA'!G27+'Modelovane odlisnosti'!G23</f>
        <v>0</v>
      </c>
      <c r="H23" s="75">
        <f>'Vypocty NAFTA'!H27+'Modelovane odlisnosti'!H23</f>
        <v>0</v>
      </c>
      <c r="I23" s="75">
        <f>'Vypocty NAFTA'!I27+'Modelovane odlisnosti'!I23</f>
        <v>0</v>
      </c>
      <c r="J23" s="75">
        <f>'Vypocty NAFTA'!J27+'Modelovane odlisnosti'!J23</f>
        <v>0</v>
      </c>
      <c r="K23" s="75">
        <f>'Vypocty NAFTA'!K27+'Modelovane odlisnosti'!K23</f>
        <v>0</v>
      </c>
      <c r="L23" s="75">
        <f>'Vypocty NAFTA'!L27+'Modelovane odlisnosti'!L23</f>
        <v>0</v>
      </c>
      <c r="M23" s="75">
        <f>'Vypocty NAFTA'!M27+'Modelovane odlisnosti'!M23</f>
        <v>0</v>
      </c>
      <c r="N23" s="75">
        <f>'Vypocty NAFTA'!N27+'Modelovane odlisnosti'!N23</f>
        <v>0</v>
      </c>
      <c r="O23" s="53"/>
    </row>
    <row r="24" spans="2:15" s="10" customFormat="1">
      <c r="B24" s="60">
        <v>25</v>
      </c>
      <c r="C24" s="47" t="s">
        <v>20</v>
      </c>
      <c r="D24" s="48"/>
      <c r="E24" s="75">
        <f>'Vypocty NAFTA'!E28+'Modelovane odlisnosti'!E24</f>
        <v>0</v>
      </c>
      <c r="F24" s="75">
        <f>'Vypocty NAFTA'!F28+'Modelovane odlisnosti'!F24</f>
        <v>0</v>
      </c>
      <c r="G24" s="75">
        <f>'Vypocty NAFTA'!G28+'Modelovane odlisnosti'!G24</f>
        <v>0</v>
      </c>
      <c r="H24" s="75">
        <f>'Vypocty NAFTA'!H28+'Modelovane odlisnosti'!H24</f>
        <v>0</v>
      </c>
      <c r="I24" s="75">
        <f>'Vypocty NAFTA'!I28+'Modelovane odlisnosti'!I24</f>
        <v>0</v>
      </c>
      <c r="J24" s="75">
        <f>'Vypocty NAFTA'!J28+'Modelovane odlisnosti'!J24</f>
        <v>0</v>
      </c>
      <c r="K24" s="75">
        <f>'Vypocty NAFTA'!K28+'Modelovane odlisnosti'!K24</f>
        <v>0</v>
      </c>
      <c r="L24" s="75">
        <f>'Vypocty NAFTA'!L28+'Modelovane odlisnosti'!L24</f>
        <v>0</v>
      </c>
      <c r="M24" s="75">
        <f>'Vypocty NAFTA'!M28+'Modelovane odlisnosti'!M24</f>
        <v>0</v>
      </c>
      <c r="N24" s="75">
        <f>'Vypocty NAFTA'!N28+'Modelovane odlisnosti'!N24</f>
        <v>0</v>
      </c>
      <c r="O24" s="53"/>
    </row>
    <row r="25" spans="2:15" s="10" customFormat="1">
      <c r="B25" s="71"/>
      <c r="C25" s="47" t="s">
        <v>84</v>
      </c>
      <c r="D25" s="48"/>
      <c r="E25" s="75">
        <f>'Vypocty NAFTA'!E30+'Modelovane odlisnosti'!E25</f>
        <v>0</v>
      </c>
      <c r="F25" s="75">
        <f>'Vypocty NAFTA'!F30+'Modelovane odlisnosti'!F25</f>
        <v>0</v>
      </c>
      <c r="G25" s="75">
        <f>'Vypocty NAFTA'!G30+'Modelovane odlisnosti'!G25</f>
        <v>0</v>
      </c>
      <c r="H25" s="75">
        <f>'Vypocty NAFTA'!H30+'Modelovane odlisnosti'!H25</f>
        <v>0</v>
      </c>
      <c r="I25" s="75">
        <f>'Vypocty NAFTA'!I30+'Modelovane odlisnosti'!I25</f>
        <v>0</v>
      </c>
      <c r="J25" s="75">
        <f>'Vypocty NAFTA'!J30+'Modelovane odlisnosti'!J25</f>
        <v>0</v>
      </c>
      <c r="K25" s="75">
        <f>'Vypocty NAFTA'!K30+'Modelovane odlisnosti'!K25</f>
        <v>0</v>
      </c>
      <c r="L25" s="75">
        <f>'Vypocty NAFTA'!L30+'Modelovane odlisnosti'!L25</f>
        <v>0</v>
      </c>
      <c r="M25" s="75">
        <f>'Vypocty NAFTA'!M30+'Modelovane odlisnosti'!M25</f>
        <v>0</v>
      </c>
      <c r="N25" s="75">
        <f>'Vypocty NAFTA'!N30+'Modelovane odlisnosti'!N25</f>
        <v>0</v>
      </c>
      <c r="O25" s="53"/>
    </row>
    <row r="26" spans="2:15" s="10" customFormat="1">
      <c r="B26" s="72"/>
      <c r="C26" s="47" t="s">
        <v>95</v>
      </c>
      <c r="D26" s="48"/>
      <c r="E26" s="63" t="e">
        <f>E27-SUM(E5:E25)</f>
        <v>#REF!</v>
      </c>
      <c r="F26" s="63" t="e">
        <f t="shared" ref="F26:N26" si="1">F27-SUM(F5:F25)</f>
        <v>#REF!</v>
      </c>
      <c r="G26" s="63" t="e">
        <f t="shared" si="1"/>
        <v>#REF!</v>
      </c>
      <c r="H26" s="63" t="e">
        <f t="shared" si="1"/>
        <v>#REF!</v>
      </c>
      <c r="I26" s="63" t="e">
        <f t="shared" si="1"/>
        <v>#REF!</v>
      </c>
      <c r="J26" s="63" t="e">
        <f t="shared" si="1"/>
        <v>#REF!</v>
      </c>
      <c r="K26" s="63" t="e">
        <f t="shared" si="1"/>
        <v>#REF!</v>
      </c>
      <c r="L26" s="63" t="e">
        <f t="shared" si="1"/>
        <v>#REF!</v>
      </c>
      <c r="M26" s="63" t="e">
        <f t="shared" si="1"/>
        <v>#REF!</v>
      </c>
      <c r="N26" s="63" t="e">
        <f t="shared" si="1"/>
        <v>#REF!</v>
      </c>
      <c r="O26" s="53"/>
    </row>
    <row r="27" spans="2:15" s="11" customFormat="1">
      <c r="B27" s="73"/>
      <c r="C27" s="67" t="s">
        <v>94</v>
      </c>
      <c r="D27" s="68"/>
      <c r="E27" s="69" t="e">
        <f>E28*'Vypocty NAFTA'!#REF!</f>
        <v>#REF!</v>
      </c>
      <c r="F27" s="69" t="e">
        <f>F28*'Vypocty NAFTA'!#REF!</f>
        <v>#REF!</v>
      </c>
      <c r="G27" s="69" t="e">
        <f>G28*'Vypocty NAFTA'!#REF!</f>
        <v>#REF!</v>
      </c>
      <c r="H27" s="69" t="e">
        <f>H28*IF($G$46&gt;0,ROUND('Vypocty NAFTA'!#REF!,2),'Vypocty NAFTA'!#REF!)</f>
        <v>#REF!</v>
      </c>
      <c r="I27" s="69" t="e">
        <f>I28*IF($G$46&gt;0,ROUND('Vypocty NAFTA'!#REF!,2),'Vypocty NAFTA'!#REF!)</f>
        <v>#REF!</v>
      </c>
      <c r="J27" s="69" t="e">
        <f>J28*IF($G$46&gt;0,ROUND('Vypocty NAFTA'!#REF!,2),'Vypocty NAFTA'!#REF!)</f>
        <v>#REF!</v>
      </c>
      <c r="K27" s="69" t="e">
        <f>K28*IF($J$46&gt;0,ROUND('Vypocty NAFTA'!#REF!,2),'Vypocty NAFTA'!#REF!)</f>
        <v>#REF!</v>
      </c>
      <c r="L27" s="69" t="e">
        <f>L28*IF($G$46&gt;0,ROUND('Vypocty NAFTA'!#REF!,2),'Vypocty NAFTA'!#REF!)</f>
        <v>#REF!</v>
      </c>
      <c r="M27" s="69" t="e">
        <f>M28*IF($G$46&gt;0,ROUND('Vypocty NAFTA'!#REF!,2),'Vypocty NAFTA'!#REF!)</f>
        <v>#REF!</v>
      </c>
      <c r="N27" s="69" t="e">
        <f>N28*IF($M$46&gt;0,ROUND('Vypocty NAFTA'!#REF!,2),'Vypocty NAFTA'!#REF!)</f>
        <v>#REF!</v>
      </c>
      <c r="O27" s="70"/>
    </row>
    <row r="28" spans="2:15" s="10" customFormat="1">
      <c r="B28" s="72"/>
      <c r="C28" s="47" t="s">
        <v>93</v>
      </c>
      <c r="D28" s="48"/>
      <c r="E28" s="75" t="e">
        <f>'Vypocty NAFTA'!#REF!</f>
        <v>#REF!</v>
      </c>
      <c r="F28" s="75" t="e">
        <f>'Vypocty NAFTA'!#REF!</f>
        <v>#REF!</v>
      </c>
      <c r="G28" s="75" t="e">
        <f>'Vypocty NAFTA'!#REF!</f>
        <v>#REF!</v>
      </c>
      <c r="H28" s="75" t="e">
        <f>'Vypocty NAFTA'!#REF!</f>
        <v>#REF!</v>
      </c>
      <c r="I28" s="75" t="e">
        <f>'Vypocty NAFTA'!#REF!</f>
        <v>#REF!</v>
      </c>
      <c r="J28" s="75" t="e">
        <f>'Vypocty NAFTA'!#REF!</f>
        <v>#REF!</v>
      </c>
      <c r="K28" s="75" t="e">
        <f>'Vypocty NAFTA'!#REF!</f>
        <v>#REF!</v>
      </c>
      <c r="L28" s="75" t="e">
        <f>'Vypocty NAFTA'!#REF!</f>
        <v>#REF!</v>
      </c>
      <c r="M28" s="75" t="e">
        <f>'Vypocty NAFTA'!#REF!</f>
        <v>#REF!</v>
      </c>
      <c r="N28" s="75" t="e">
        <f>'Vypocty NAFTA'!#REF!</f>
        <v>#REF!</v>
      </c>
      <c r="O28" s="53"/>
    </row>
    <row r="29" spans="2:15" s="10" customFormat="1" hidden="1">
      <c r="B29" s="72"/>
      <c r="C29" s="47" t="s">
        <v>66</v>
      </c>
      <c r="D29" s="48"/>
      <c r="E29" s="63"/>
      <c r="F29" s="63"/>
      <c r="G29" s="63"/>
      <c r="H29" s="63"/>
      <c r="I29" s="63"/>
      <c r="J29" s="63"/>
      <c r="K29" s="63"/>
      <c r="L29" s="63"/>
      <c r="M29" s="63"/>
      <c r="N29" s="63"/>
      <c r="O29" s="53"/>
    </row>
    <row r="30" spans="2:15" s="10" customFormat="1" hidden="1">
      <c r="B30" s="72"/>
      <c r="C30" s="47" t="s">
        <v>66</v>
      </c>
      <c r="D30" s="48"/>
      <c r="E30" s="63"/>
      <c r="F30" s="63"/>
      <c r="G30" s="63"/>
      <c r="H30" s="63"/>
      <c r="I30" s="63"/>
      <c r="J30" s="63"/>
      <c r="K30" s="63"/>
      <c r="L30" s="63"/>
      <c r="M30" s="63"/>
      <c r="N30" s="63"/>
      <c r="O30" s="53"/>
    </row>
    <row r="31" spans="2:15" s="10" customFormat="1" ht="12.75" customHeight="1">
      <c r="B31" s="74"/>
      <c r="C31" s="64" t="s">
        <v>73</v>
      </c>
      <c r="D31" s="65"/>
      <c r="E31" s="66" t="e">
        <f>IF(E28=0,0,E27/E28)</f>
        <v>#REF!</v>
      </c>
      <c r="F31" s="66" t="e">
        <f t="shared" ref="F31:N31" si="2">IF(F28=0,0,F27/F28)</f>
        <v>#REF!</v>
      </c>
      <c r="G31" s="66" t="e">
        <f t="shared" si="2"/>
        <v>#REF!</v>
      </c>
      <c r="H31" s="66" t="e">
        <f t="shared" si="2"/>
        <v>#REF!</v>
      </c>
      <c r="I31" s="66" t="e">
        <f t="shared" si="2"/>
        <v>#REF!</v>
      </c>
      <c r="J31" s="66" t="e">
        <f t="shared" si="2"/>
        <v>#REF!</v>
      </c>
      <c r="K31" s="66" t="e">
        <f t="shared" si="2"/>
        <v>#REF!</v>
      </c>
      <c r="L31" s="66" t="e">
        <f t="shared" si="2"/>
        <v>#REF!</v>
      </c>
      <c r="M31" s="66" t="e">
        <f t="shared" si="2"/>
        <v>#REF!</v>
      </c>
      <c r="N31" s="66" t="e">
        <f t="shared" si="2"/>
        <v>#REF!</v>
      </c>
      <c r="O31" s="53"/>
    </row>
    <row r="32" spans="2:15" s="10" customFormat="1" ht="12.75" customHeight="1">
      <c r="O32" s="53"/>
    </row>
    <row r="33" spans="2:15" s="10" customFormat="1" ht="12.75" customHeight="1">
      <c r="B33" s="11" t="str">
        <f>"Ve stálých cenách r. "&amp;VR&amp;" (Kč, stále ceny)"</f>
        <v>Ve stálých cenách r. 1 (Kč, stále ceny)</v>
      </c>
      <c r="O33" s="53"/>
    </row>
    <row r="34" spans="2:15" s="10" customFormat="1" ht="12.75" customHeight="1">
      <c r="B34" s="26"/>
      <c r="C34" s="47" t="s">
        <v>84</v>
      </c>
      <c r="D34" s="48"/>
      <c r="E34" s="81">
        <f>IF('Vypocty indexu'!E$5=0,0,E25/'Vypocty indexu'!E$5)</f>
        <v>0</v>
      </c>
      <c r="F34" s="81">
        <f>IF('Vypocty indexu'!F$5=0,0,F25/'Vypocty indexu'!F$5)</f>
        <v>0</v>
      </c>
      <c r="G34" s="81">
        <f>IF('Vypocty indexu'!G$5=0,0,G25/'Vypocty indexu'!G$5)</f>
        <v>0</v>
      </c>
      <c r="H34" s="81">
        <f>IF('Vypocty indexu'!H$5=0,0,H25/'Vypocty indexu'!H$5)</f>
        <v>0</v>
      </c>
      <c r="I34" s="81">
        <f>IF('Vypocty indexu'!I$5=0,0,I25/'Vypocty indexu'!I$5)</f>
        <v>0</v>
      </c>
      <c r="J34" s="81">
        <f>IF('Vypocty indexu'!J$5=0,0,J25/'Vypocty indexu'!J$5)</f>
        <v>0</v>
      </c>
      <c r="K34" s="81">
        <f>IF('Vypocty indexu'!K$5=0,0,K25/'Vypocty indexu'!K$5)</f>
        <v>0</v>
      </c>
      <c r="L34" s="81">
        <f>IF('Vypocty indexu'!L$5=0,0,L25/'Vypocty indexu'!L$5)</f>
        <v>0</v>
      </c>
      <c r="M34" s="81">
        <f>IF('Vypocty indexu'!M$5=0,0,M25/'Vypocty indexu'!M$5)</f>
        <v>0</v>
      </c>
      <c r="N34" s="81">
        <f>IF('Vypocty indexu'!N$5=0,0,N25/'Vypocty indexu'!N$5)</f>
        <v>0</v>
      </c>
      <c r="O34" s="53"/>
    </row>
    <row r="35" spans="2:15" s="10" customFormat="1" ht="12.75" customHeight="1">
      <c r="B35" s="18"/>
      <c r="C35" s="47" t="s">
        <v>44</v>
      </c>
      <c r="D35" s="48"/>
      <c r="E35" s="81" t="e">
        <f>IF('Vypocty indexu'!E$5=0,0,E26/'Vypocty indexu'!E$5)</f>
        <v>#REF!</v>
      </c>
      <c r="F35" s="81">
        <f>IF('Vypocty indexu'!F$5=0,0,F26/'Vypocty indexu'!F$5)</f>
        <v>0</v>
      </c>
      <c r="G35" s="81">
        <f>IF('Vypocty indexu'!G$5=0,0,G26/'Vypocty indexu'!G$5)</f>
        <v>0</v>
      </c>
      <c r="H35" s="81">
        <f>IF('Vypocty indexu'!H$5=0,0,H26/'Vypocty indexu'!H$5)</f>
        <v>0</v>
      </c>
      <c r="I35" s="81">
        <f>IF('Vypocty indexu'!I$5=0,0,I26/'Vypocty indexu'!I$5)</f>
        <v>0</v>
      </c>
      <c r="J35" s="81">
        <f>IF('Vypocty indexu'!J$5=0,0,J26/'Vypocty indexu'!J$5)</f>
        <v>0</v>
      </c>
      <c r="K35" s="81">
        <f>IF('Vypocty indexu'!K$5=0,0,K26/'Vypocty indexu'!K$5)</f>
        <v>0</v>
      </c>
      <c r="L35" s="81">
        <f>IF('Vypocty indexu'!L$5=0,0,L26/'Vypocty indexu'!L$5)</f>
        <v>0</v>
      </c>
      <c r="M35" s="81">
        <f>IF('Vypocty indexu'!M$5=0,0,M26/'Vypocty indexu'!M$5)</f>
        <v>0</v>
      </c>
      <c r="N35" s="81">
        <f>IF('Vypocty indexu'!N$5=0,0,N26/'Vypocty indexu'!N$5)</f>
        <v>0</v>
      </c>
      <c r="O35" s="53"/>
    </row>
    <row r="36" spans="2:15" s="10" customFormat="1" ht="12.75" customHeight="1">
      <c r="O36" s="53"/>
    </row>
    <row r="37" spans="2:15" s="10" customFormat="1" ht="12.75" customHeight="1">
      <c r="B37" s="11" t="str">
        <f>"Jednotkové hodnoty ve stálých cenách r. "&amp;VR&amp;" (Kč/km, stále ceny)"</f>
        <v>Jednotkové hodnoty ve stálých cenách r. 1 (Kč/km, stále ceny)</v>
      </c>
      <c r="O37" s="53"/>
    </row>
    <row r="38" spans="2:15" s="10" customFormat="1" ht="12.75" customHeight="1">
      <c r="B38" s="26"/>
      <c r="C38" s="47" t="s">
        <v>84</v>
      </c>
      <c r="D38" s="48"/>
      <c r="E38" s="56" t="e">
        <f>IF(E$28=0,0,E34/E$28)</f>
        <v>#REF!</v>
      </c>
      <c r="F38" s="56" t="e">
        <f t="shared" ref="F38:N38" si="3">IF(F$28=0,0,F34/F$28)</f>
        <v>#REF!</v>
      </c>
      <c r="G38" s="56" t="e">
        <f t="shared" si="3"/>
        <v>#REF!</v>
      </c>
      <c r="H38" s="56" t="e">
        <f t="shared" si="3"/>
        <v>#REF!</v>
      </c>
      <c r="I38" s="56" t="e">
        <f t="shared" si="3"/>
        <v>#REF!</v>
      </c>
      <c r="J38" s="56" t="e">
        <f t="shared" si="3"/>
        <v>#REF!</v>
      </c>
      <c r="K38" s="56" t="e">
        <f t="shared" si="3"/>
        <v>#REF!</v>
      </c>
      <c r="L38" s="56" t="e">
        <f t="shared" si="3"/>
        <v>#REF!</v>
      </c>
      <c r="M38" s="56" t="e">
        <f t="shared" si="3"/>
        <v>#REF!</v>
      </c>
      <c r="N38" s="56" t="e">
        <f t="shared" si="3"/>
        <v>#REF!</v>
      </c>
      <c r="O38" s="53"/>
    </row>
    <row r="39" spans="2:15" s="10" customFormat="1" ht="12.75" customHeight="1">
      <c r="B39" s="18"/>
      <c r="C39" s="47" t="s">
        <v>44</v>
      </c>
      <c r="D39" s="48"/>
      <c r="E39" s="56" t="e">
        <f>IF(E$28=0,0,E35/E$28)</f>
        <v>#REF!</v>
      </c>
      <c r="F39" s="56" t="e">
        <f t="shared" ref="F39:N39" si="4">IF(F$28=0,0,F35/F$28)</f>
        <v>#REF!</v>
      </c>
      <c r="G39" s="56" t="e">
        <f t="shared" si="4"/>
        <v>#REF!</v>
      </c>
      <c r="H39" s="56" t="e">
        <f t="shared" si="4"/>
        <v>#REF!</v>
      </c>
      <c r="I39" s="56" t="e">
        <f t="shared" si="4"/>
        <v>#REF!</v>
      </c>
      <c r="J39" s="56" t="e">
        <f t="shared" si="4"/>
        <v>#REF!</v>
      </c>
      <c r="K39" s="56" t="e">
        <f t="shared" si="4"/>
        <v>#REF!</v>
      </c>
      <c r="L39" s="56" t="e">
        <f t="shared" si="4"/>
        <v>#REF!</v>
      </c>
      <c r="M39" s="56" t="e">
        <f t="shared" si="4"/>
        <v>#REF!</v>
      </c>
      <c r="N39" s="56" t="e">
        <f t="shared" si="4"/>
        <v>#REF!</v>
      </c>
      <c r="O39" s="53"/>
    </row>
    <row r="40" spans="2:15" s="10" customFormat="1">
      <c r="O40" s="53"/>
    </row>
    <row r="41" spans="2:15" s="10" customFormat="1">
      <c r="B41" s="11" t="s">
        <v>78</v>
      </c>
      <c r="G41" s="11" t="s">
        <v>74</v>
      </c>
      <c r="J41" s="11" t="s">
        <v>75</v>
      </c>
      <c r="M41" s="11" t="s">
        <v>76</v>
      </c>
      <c r="O41" s="53"/>
    </row>
    <row r="42" spans="2:15" s="10" customFormat="1">
      <c r="F42" s="82" t="s">
        <v>43</v>
      </c>
      <c r="G42" s="95" t="e">
        <f>AVERAGE(E38:G38)</f>
        <v>#REF!</v>
      </c>
      <c r="I42" s="82" t="s">
        <v>43</v>
      </c>
      <c r="J42" s="98" t="e">
        <f>AVERAGE(H38:J38)</f>
        <v>#REF!</v>
      </c>
      <c r="L42" s="82" t="s">
        <v>43</v>
      </c>
      <c r="M42" s="100" t="e">
        <f>AVERAGE(K38:M38)</f>
        <v>#REF!</v>
      </c>
      <c r="O42" s="53"/>
    </row>
    <row r="43" spans="2:15" s="10" customFormat="1">
      <c r="F43" s="82" t="s">
        <v>95</v>
      </c>
      <c r="G43" s="95" t="e">
        <f>AVERAGE(E39:G39)</f>
        <v>#REF!</v>
      </c>
      <c r="I43" s="82" t="s">
        <v>95</v>
      </c>
      <c r="J43" s="98" t="e">
        <f>AVERAGE(H39:J39)</f>
        <v>#REF!</v>
      </c>
      <c r="L43" s="82" t="s">
        <v>95</v>
      </c>
      <c r="M43" s="100" t="e">
        <f>AVERAGE(K39:M39)</f>
        <v>#REF!</v>
      </c>
      <c r="O43" s="53"/>
    </row>
    <row r="44" spans="2:15" s="10" customFormat="1">
      <c r="B44" s="11" t="s">
        <v>79</v>
      </c>
      <c r="F44" s="83" t="s">
        <v>80</v>
      </c>
      <c r="G44" s="95" t="e">
        <f>G43-ZvN</f>
        <v>#REF!</v>
      </c>
      <c r="I44" s="83" t="s">
        <v>80</v>
      </c>
      <c r="J44" s="98" t="e">
        <f>J43-ZvN</f>
        <v>#REF!</v>
      </c>
      <c r="L44" s="83" t="s">
        <v>80</v>
      </c>
      <c r="M44" s="100" t="e">
        <f>M43-ZvN</f>
        <v>#REF!</v>
      </c>
      <c r="O44" s="53"/>
    </row>
    <row r="45" spans="2:15" s="10" customFormat="1">
      <c r="G45" s="97"/>
      <c r="O45" s="53"/>
    </row>
    <row r="46" spans="2:15" s="10" customFormat="1">
      <c r="B46" s="11" t="s">
        <v>87</v>
      </c>
      <c r="F46" s="83" t="s">
        <v>82</v>
      </c>
      <c r="G46" s="95" t="e">
        <f>IF(G44&gt;0,G44*PVUD,0)</f>
        <v>#REF!</v>
      </c>
      <c r="I46" s="83" t="s">
        <v>82</v>
      </c>
      <c r="J46" s="98" t="e">
        <f>IF(J44&gt;0,J44*PVUD,0)</f>
        <v>#REF!</v>
      </c>
      <c r="L46" s="83" t="s">
        <v>82</v>
      </c>
      <c r="M46" s="100" t="e">
        <f>IF(M44&gt;0,M44*PVUD,0)*3</f>
        <v>#REF!</v>
      </c>
      <c r="O46" s="53"/>
    </row>
    <row r="47" spans="2:15" s="10" customFormat="1">
      <c r="G47" s="97"/>
      <c r="O47" s="53"/>
    </row>
    <row r="48" spans="2:15" s="10" customFormat="1">
      <c r="B48" s="10" t="s">
        <v>85</v>
      </c>
      <c r="G48" s="96" t="e">
        <f>IF(G43&gt;=0,"Ne","Ano")</f>
        <v>#REF!</v>
      </c>
      <c r="J48" s="99" t="e">
        <f>IF(J43&gt;=0,"Ne","Ano")</f>
        <v>#REF!</v>
      </c>
      <c r="M48" s="101" t="e">
        <f>IF(M43&gt;=0,"Ne","Ano")</f>
        <v>#REF!</v>
      </c>
      <c r="O48" s="53"/>
    </row>
    <row r="49" spans="1:15" s="10" customFormat="1">
      <c r="G49" s="97"/>
      <c r="O49" s="53"/>
    </row>
    <row r="50" spans="1:15" s="10" customFormat="1">
      <c r="B50" s="11" t="s">
        <v>88</v>
      </c>
      <c r="F50" s="83" t="s">
        <v>86</v>
      </c>
      <c r="G50" s="91"/>
      <c r="I50" s="83" t="s">
        <v>86</v>
      </c>
      <c r="J50" s="91">
        <v>1</v>
      </c>
      <c r="L50" s="83" t="s">
        <v>86</v>
      </c>
      <c r="M50" s="91"/>
      <c r="O50" s="53"/>
    </row>
    <row r="51" spans="1:15" s="10" customFormat="1">
      <c r="B51" s="11"/>
      <c r="F51" s="83"/>
      <c r="G51" s="109"/>
      <c r="I51" s="83"/>
      <c r="J51" s="109"/>
      <c r="L51" s="83"/>
      <c r="M51" s="109"/>
      <c r="O51" s="53"/>
    </row>
    <row r="52" spans="1:15" s="10" customFormat="1">
      <c r="B52" s="11"/>
      <c r="F52" s="83"/>
      <c r="G52" s="109"/>
      <c r="I52" s="83"/>
      <c r="J52" s="109"/>
      <c r="L52" s="83"/>
      <c r="M52" s="109"/>
      <c r="O52" s="53"/>
    </row>
    <row r="53" spans="1:15" customFormat="1">
      <c r="A53" s="10"/>
      <c r="B53" s="10" t="s">
        <v>81</v>
      </c>
      <c r="C53" s="10"/>
      <c r="D53" s="10"/>
      <c r="E53" s="10"/>
      <c r="F53" s="10"/>
      <c r="G53" s="107">
        <v>0.5</v>
      </c>
      <c r="H53" s="9"/>
      <c r="I53" s="10"/>
      <c r="J53" s="10"/>
      <c r="K53" s="10"/>
      <c r="L53" s="10"/>
      <c r="M53" s="10"/>
      <c r="N53" s="10"/>
      <c r="O53" s="10"/>
    </row>
    <row r="54" spans="1:15" customFormat="1">
      <c r="A54" s="10"/>
      <c r="B54" s="10"/>
      <c r="C54" s="10"/>
      <c r="D54" s="10"/>
      <c r="E54" s="10"/>
      <c r="F54" s="10"/>
      <c r="G54" s="10"/>
      <c r="H54" s="10"/>
      <c r="I54" s="10"/>
      <c r="J54" s="10"/>
      <c r="K54" s="10"/>
      <c r="L54" s="10"/>
      <c r="M54" s="10"/>
      <c r="N54" s="10"/>
      <c r="O54" s="10"/>
    </row>
    <row r="55" spans="1:15" s="10" customFormat="1" hidden="1">
      <c r="O55" s="53"/>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93" customFormat="1" hidden="1">
      <c r="B68" s="9"/>
      <c r="C68" s="9"/>
      <c r="D68" s="9"/>
      <c r="E68" s="9"/>
      <c r="F68" s="9"/>
      <c r="G68" s="9"/>
      <c r="H68" s="9"/>
      <c r="I68" s="9"/>
      <c r="J68" s="9"/>
      <c r="K68" s="9"/>
      <c r="L68" s="9"/>
      <c r="M68" s="9"/>
      <c r="N68" s="9"/>
      <c r="O68" s="94"/>
    </row>
    <row r="69" spans="2:15" hidden="1"/>
    <row r="70" spans="2:15" hidden="1"/>
    <row r="71" spans="2:15" hidden="1"/>
    <row r="72" spans="2:15" hidden="1"/>
    <row r="73" spans="2:15" ht="12.75" hidden="1" customHeight="1"/>
    <row r="74" spans="2:15" ht="12.75" hidden="1" customHeight="1"/>
    <row r="75" spans="2:15" ht="12.75" hidden="1" customHeight="1"/>
    <row r="76" spans="2:15" s="93" customFormat="1" hidden="1">
      <c r="B76" s="9"/>
      <c r="C76" s="9"/>
      <c r="D76" s="9"/>
      <c r="E76" s="9"/>
      <c r="F76" s="9"/>
      <c r="G76" s="9"/>
      <c r="H76" s="9"/>
      <c r="I76" s="9"/>
      <c r="J76" s="9"/>
      <c r="K76" s="9"/>
      <c r="L76" s="9"/>
      <c r="M76" s="9"/>
      <c r="N76" s="9"/>
      <c r="O76" s="94"/>
    </row>
    <row r="77" spans="2:15" ht="12.75" hidden="1" customHeight="1"/>
    <row r="78" spans="2:15" ht="12.75" hidden="1" customHeight="1"/>
  </sheetData>
  <sheetProtection password="EEFD" sheet="1" objects="1" scenarios="1" formatColumns="0"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O75"/>
  <sheetViews>
    <sheetView zoomScaleNormal="100" zoomScaleSheetLayoutView="100" workbookViewId="0"/>
  </sheetViews>
  <sheetFormatPr defaultColWidth="0" defaultRowHeight="12.75" customHeight="1" zeroHeight="1"/>
  <cols>
    <col min="1" max="1" width="4.7109375" style="10" customWidth="1"/>
    <col min="2" max="2" width="9.140625" style="10" customWidth="1"/>
    <col min="3" max="3" width="22.140625" style="10" customWidth="1"/>
    <col min="4" max="4" width="16.85546875" style="10" customWidth="1"/>
    <col min="5" max="14" width="7.7109375" style="10" customWidth="1"/>
    <col min="15" max="15" width="4.7109375" style="53" customWidth="1"/>
    <col min="16" max="16384" width="9.140625" style="10" hidden="1"/>
  </cols>
  <sheetData>
    <row r="1" spans="2:15"/>
    <row r="2" spans="2:15">
      <c r="B2" s="11" t="s">
        <v>55</v>
      </c>
    </row>
    <row r="3" spans="2:15">
      <c r="B3" s="55" t="s">
        <v>54</v>
      </c>
    </row>
    <row r="4" spans="2:15">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c r="B5" s="741" t="str">
        <f>'Cenove indexy'!B5:D5</f>
        <v>Index spotřebitelských cen</v>
      </c>
      <c r="C5" s="742"/>
      <c r="D5" s="743"/>
      <c r="E5" s="56">
        <f>IF('Cenove indexy'!$E5=0,0,'Cenove indexy'!E5/'Cenove indexy'!$E5)</f>
        <v>1</v>
      </c>
      <c r="F5" s="56">
        <f>IF('Cenove indexy'!$E5=0,0,'Cenove indexy'!F5/'Cenove indexy'!$E5)</f>
        <v>0</v>
      </c>
      <c r="G5" s="56">
        <f>IF('Cenove indexy'!$E5=0,0,'Cenove indexy'!G5/'Cenove indexy'!$E5)</f>
        <v>0</v>
      </c>
      <c r="H5" s="56">
        <f>IF('Cenove indexy'!$E5=0,0,'Cenove indexy'!H5/'Cenove indexy'!$E5)</f>
        <v>0</v>
      </c>
      <c r="I5" s="56">
        <f>IF('Cenove indexy'!$E5=0,0,'Cenove indexy'!I5/'Cenove indexy'!$E5)</f>
        <v>0</v>
      </c>
      <c r="J5" s="56">
        <f>IF('Cenove indexy'!$E5=0,0,'Cenove indexy'!J5/'Cenove indexy'!$E5)</f>
        <v>0</v>
      </c>
      <c r="K5" s="56">
        <f>IF('Cenove indexy'!$E5=0,0,'Cenove indexy'!K5/'Cenove indexy'!$E5)</f>
        <v>0</v>
      </c>
      <c r="L5" s="56">
        <f>IF('Cenove indexy'!$E5=0,0,'Cenove indexy'!L5/'Cenove indexy'!$E5)</f>
        <v>0</v>
      </c>
      <c r="M5" s="56">
        <f>IF('Cenove indexy'!$E5=0,0,'Cenove indexy'!M5/'Cenove indexy'!$E5)</f>
        <v>0</v>
      </c>
      <c r="N5" s="56">
        <f>IF('Cenove indexy'!$E5=0,0,'Cenove indexy'!N5/'Cenove indexy'!$E5)</f>
        <v>0</v>
      </c>
      <c r="O5" s="53">
        <v>1</v>
      </c>
    </row>
    <row r="6" spans="2:15">
      <c r="B6" s="741" t="str">
        <f>'Cenove indexy'!B6:D6</f>
        <v>Upravený index spotřebitelských cen</v>
      </c>
      <c r="C6" s="742"/>
      <c r="D6" s="743"/>
      <c r="E6" s="56">
        <f>IF(OR('Cenove indexy'!$E6=0,'Cenove indexy'!$E6=""),0,'Cenove indexy'!E6/'Cenove indexy'!$E6)</f>
        <v>1</v>
      </c>
      <c r="F6" s="56">
        <f>IF(OR('Cenove indexy'!$E6=0,'Cenove indexy'!$E6=""),0,'Cenove indexy'!F6/'Cenove indexy'!$E6)</f>
        <v>0</v>
      </c>
      <c r="G6" s="56">
        <f>IF(OR('Cenove indexy'!$E6=0,'Cenove indexy'!$E6=""),0,'Cenove indexy'!G6/'Cenove indexy'!$E6)</f>
        <v>0</v>
      </c>
      <c r="H6" s="56">
        <f>IF(OR('Cenove indexy'!$E6=0,'Cenove indexy'!$E6=""),0,'Cenove indexy'!H6/'Cenove indexy'!$E6)</f>
        <v>0</v>
      </c>
      <c r="I6" s="56">
        <f>IF(OR('Cenove indexy'!$E6=0,'Cenove indexy'!$E6=""),0,'Cenove indexy'!I6/'Cenove indexy'!$E6)</f>
        <v>0</v>
      </c>
      <c r="J6" s="56">
        <f>IF(OR('Cenove indexy'!$E6=0,'Cenove indexy'!$E6=""),0,'Cenove indexy'!J6/'Cenove indexy'!$E6)</f>
        <v>0</v>
      </c>
      <c r="K6" s="56">
        <f>IF(OR('Cenove indexy'!$E6=0,'Cenove indexy'!$E6=""),0,'Cenove indexy'!K6/'Cenove indexy'!$E6)</f>
        <v>0</v>
      </c>
      <c r="L6" s="56">
        <f>IF(OR('Cenove indexy'!$E6=0,'Cenove indexy'!$E6=""),0,'Cenove indexy'!L6/'Cenove indexy'!$E6)</f>
        <v>0</v>
      </c>
      <c r="M6" s="56">
        <f>IF(OR('Cenove indexy'!$E6=0,'Cenove indexy'!$E6=""),0,'Cenove indexy'!M6/'Cenove indexy'!$E6)</f>
        <v>0</v>
      </c>
      <c r="N6" s="56">
        <f>IF(OR('Cenove indexy'!$E6=0,'Cenove indexy'!$E6=""),0,'Cenove indexy'!N6/'Cenove indexy'!$E6)</f>
        <v>0</v>
      </c>
      <c r="O6" s="53">
        <v>2</v>
      </c>
    </row>
    <row r="7" spans="2:15">
      <c r="B7" s="741" t="str">
        <f>'Cenove indexy'!B7:D7</f>
        <v>Index mezd v MSK</v>
      </c>
      <c r="C7" s="742"/>
      <c r="D7" s="743"/>
      <c r="E7" s="56">
        <f>IF('Cenove indexy'!$E7=0,0,'Cenove indexy'!E7/'Cenove indexy'!$E7)</f>
        <v>1</v>
      </c>
      <c r="F7" s="56">
        <f>IF('Cenove indexy'!$E7=0,0,'Cenove indexy'!F7/'Cenove indexy'!$E7)</f>
        <v>0</v>
      </c>
      <c r="G7" s="56">
        <f>IF('Cenove indexy'!$E7=0,0,'Cenove indexy'!G7/'Cenove indexy'!$E7)</f>
        <v>0</v>
      </c>
      <c r="H7" s="56">
        <f>IF('Cenove indexy'!$E7=0,0,'Cenove indexy'!H7/'Cenove indexy'!$E7)</f>
        <v>0</v>
      </c>
      <c r="I7" s="56">
        <f>IF('Cenove indexy'!$E7=0,0,'Cenove indexy'!I7/'Cenove indexy'!$E7)</f>
        <v>0</v>
      </c>
      <c r="J7" s="56">
        <f>IF('Cenove indexy'!$E7=0,0,'Cenove indexy'!J7/'Cenove indexy'!$E7)</f>
        <v>0</v>
      </c>
      <c r="K7" s="56">
        <f>IF('Cenove indexy'!$E7=0,0,'Cenove indexy'!K7/'Cenove indexy'!$E7)</f>
        <v>0</v>
      </c>
      <c r="L7" s="56">
        <f>IF('Cenove indexy'!$E7=0,0,'Cenove indexy'!L7/'Cenove indexy'!$E7)</f>
        <v>0</v>
      </c>
      <c r="M7" s="56">
        <f>IF('Cenove indexy'!$E7=0,0,'Cenove indexy'!M7/'Cenove indexy'!$E7)</f>
        <v>0</v>
      </c>
      <c r="N7" s="56">
        <f>IF('Cenove indexy'!$E7=0,0,'Cenove indexy'!N7/'Cenove indexy'!$E7)</f>
        <v>0</v>
      </c>
      <c r="O7" s="53">
        <v>3</v>
      </c>
    </row>
    <row r="8" spans="2:15">
      <c r="B8" s="741" t="str">
        <f>'Cenove indexy'!B8:D8</f>
        <v>Index pro naftu</v>
      </c>
      <c r="C8" s="742"/>
      <c r="D8" s="743"/>
      <c r="E8" s="56">
        <f>IF('Cenove indexy'!$E8=0,0,'Cenove indexy'!E8/'Cenove indexy'!$E8)</f>
        <v>1</v>
      </c>
      <c r="F8" s="56">
        <f>IF('Cenove indexy'!$E8=0,0,'Cenove indexy'!F8/'Cenove indexy'!$E8)</f>
        <v>0</v>
      </c>
      <c r="G8" s="56">
        <f>IF('Cenove indexy'!$E8=0,0,'Cenove indexy'!G8/'Cenove indexy'!$E8)</f>
        <v>0</v>
      </c>
      <c r="H8" s="56">
        <f>IF('Cenove indexy'!$E8=0,0,'Cenove indexy'!H8/'Cenove indexy'!$E8)</f>
        <v>0</v>
      </c>
      <c r="I8" s="56">
        <f>IF('Cenove indexy'!$E8=0,0,'Cenove indexy'!I8/'Cenove indexy'!$E8)</f>
        <v>0</v>
      </c>
      <c r="J8" s="56">
        <f>IF('Cenove indexy'!$E8=0,0,'Cenove indexy'!J8/'Cenove indexy'!$E8)</f>
        <v>0</v>
      </c>
      <c r="K8" s="56">
        <f>IF('Cenove indexy'!$E8=0,0,'Cenove indexy'!K8/'Cenove indexy'!$E8)</f>
        <v>0</v>
      </c>
      <c r="L8" s="56">
        <f>IF('Cenove indexy'!$E8=0,0,'Cenove indexy'!L8/'Cenove indexy'!$E8)</f>
        <v>0</v>
      </c>
      <c r="M8" s="56">
        <f>IF('Cenove indexy'!$E8=0,0,'Cenove indexy'!M8/'Cenove indexy'!$E8)</f>
        <v>0</v>
      </c>
      <c r="N8" s="56">
        <f>IF('Cenove indexy'!$E8=0,0,'Cenove indexy'!N8/'Cenove indexy'!$E8)</f>
        <v>0</v>
      </c>
      <c r="O8" s="53">
        <v>4</v>
      </c>
    </row>
    <row r="9" spans="2:15">
      <c r="B9" s="741" t="str">
        <f>'Cenove indexy'!B9:D9</f>
        <v>Index pro CNG</v>
      </c>
      <c r="C9" s="742"/>
      <c r="D9" s="743"/>
      <c r="E9" s="56">
        <f>IF('Cenove indexy'!$E9=0,0,'Cenove indexy'!E9/'Cenove indexy'!$E9)</f>
        <v>1</v>
      </c>
      <c r="F9" s="56">
        <f>IF('Cenove indexy'!$E9=0,0,'Cenove indexy'!F9/'Cenove indexy'!$E9)</f>
        <v>0</v>
      </c>
      <c r="G9" s="56">
        <f>IF('Cenove indexy'!$E9=0,0,'Cenove indexy'!G9/'Cenove indexy'!$E9)</f>
        <v>0</v>
      </c>
      <c r="H9" s="56">
        <f>IF('Cenove indexy'!$E9=0,0,'Cenove indexy'!H9/'Cenove indexy'!$E9)</f>
        <v>0</v>
      </c>
      <c r="I9" s="56">
        <f>IF('Cenove indexy'!$E9=0,0,'Cenove indexy'!I9/'Cenove indexy'!$E9)</f>
        <v>0</v>
      </c>
      <c r="J9" s="56">
        <f>IF('Cenove indexy'!$E9=0,0,'Cenove indexy'!J9/'Cenove indexy'!$E9)</f>
        <v>0</v>
      </c>
      <c r="K9" s="56">
        <f>IF('Cenove indexy'!$E9=0,0,'Cenove indexy'!K9/'Cenove indexy'!$E9)</f>
        <v>0</v>
      </c>
      <c r="L9" s="56">
        <f>IF('Cenove indexy'!$E9=0,0,'Cenove indexy'!L9/'Cenove indexy'!$E9)</f>
        <v>0</v>
      </c>
      <c r="M9" s="56">
        <f>IF('Cenove indexy'!$E9=0,0,'Cenove indexy'!M9/'Cenove indexy'!$E9)</f>
        <v>0</v>
      </c>
      <c r="N9" s="56">
        <f>IF('Cenove indexy'!$E9=0,0,'Cenove indexy'!N9/'Cenove indexy'!$E9)</f>
        <v>0</v>
      </c>
      <c r="O9" s="53">
        <v>5</v>
      </c>
    </row>
    <row r="10" spans="2:15">
      <c r="B10" s="741" t="str">
        <f>'Cenove indexy'!B10:D10</f>
        <v>Index pro elektřinu</v>
      </c>
      <c r="C10" s="742"/>
      <c r="D10" s="743"/>
      <c r="E10" s="56">
        <f>IF('Cenove indexy'!$E10=0,0,'Cenove indexy'!E10/'Cenove indexy'!$E10)</f>
        <v>1</v>
      </c>
      <c r="F10" s="56">
        <f>IF('Cenove indexy'!$E10=0,0,'Cenove indexy'!F10/'Cenove indexy'!$E10)</f>
        <v>0</v>
      </c>
      <c r="G10" s="56">
        <f>IF('Cenove indexy'!$E10=0,0,'Cenove indexy'!G10/'Cenove indexy'!$E10)</f>
        <v>0</v>
      </c>
      <c r="H10" s="56">
        <f>IF('Cenove indexy'!$E10=0,0,'Cenove indexy'!H10/'Cenove indexy'!$E10)</f>
        <v>0</v>
      </c>
      <c r="I10" s="56">
        <f>IF('Cenove indexy'!$E10=0,0,'Cenove indexy'!I10/'Cenove indexy'!$E10)</f>
        <v>0</v>
      </c>
      <c r="J10" s="56">
        <f>IF('Cenove indexy'!$E10=0,0,'Cenove indexy'!J10/'Cenove indexy'!$E10)</f>
        <v>0</v>
      </c>
      <c r="K10" s="56">
        <f>IF('Cenove indexy'!$E10=0,0,'Cenove indexy'!K10/'Cenove indexy'!$E10)</f>
        <v>0</v>
      </c>
      <c r="L10" s="56">
        <f>IF('Cenove indexy'!$E10=0,0,'Cenove indexy'!L10/'Cenove indexy'!$E10)</f>
        <v>0</v>
      </c>
      <c r="M10" s="56">
        <f>IF('Cenove indexy'!$E10=0,0,'Cenove indexy'!M10/'Cenove indexy'!$E10)</f>
        <v>0</v>
      </c>
      <c r="N10" s="56">
        <f>IF('Cenove indexy'!$E10=0,0,'Cenove indexy'!N10/'Cenove indexy'!$E10)</f>
        <v>0</v>
      </c>
      <c r="O10" s="53">
        <v>6</v>
      </c>
    </row>
    <row r="11" spans="2:15">
      <c r="B11" s="741" t="str">
        <f>'Cenove indexy'!B11:D11</f>
        <v>Elektronické mýtné - dle skutečného vývoje sazeb</v>
      </c>
      <c r="C11" s="742"/>
      <c r="D11" s="743"/>
      <c r="E11" s="56">
        <f>IF('Cenove indexy'!$E11=0,0,'Cenove indexy'!E11/'Cenove indexy'!$E11)</f>
        <v>1</v>
      </c>
      <c r="F11" s="56">
        <f>IF('Cenove indexy'!$E11=0,0,'Cenove indexy'!F11/'Cenove indexy'!$E11)</f>
        <v>0</v>
      </c>
      <c r="G11" s="56">
        <f>IF('Cenove indexy'!$E11=0,0,'Cenove indexy'!G11/'Cenove indexy'!$E11)</f>
        <v>0</v>
      </c>
      <c r="H11" s="56">
        <f>IF('Cenove indexy'!$E11=0,0,'Cenove indexy'!H11/'Cenove indexy'!$E11)</f>
        <v>0</v>
      </c>
      <c r="I11" s="56">
        <f>IF('Cenove indexy'!$E11=0,0,'Cenove indexy'!I11/'Cenove indexy'!$E11)</f>
        <v>0</v>
      </c>
      <c r="J11" s="56">
        <f>IF('Cenove indexy'!$E11=0,0,'Cenove indexy'!J11/'Cenove indexy'!$E11)</f>
        <v>0</v>
      </c>
      <c r="K11" s="56">
        <f>IF('Cenove indexy'!$E11=0,0,'Cenove indexy'!K11/'Cenove indexy'!$E11)</f>
        <v>0</v>
      </c>
      <c r="L11" s="56">
        <f>IF('Cenove indexy'!$E11=0,0,'Cenove indexy'!L11/'Cenove indexy'!$E11)</f>
        <v>0</v>
      </c>
      <c r="M11" s="56">
        <f>IF('Cenove indexy'!$E11=0,0,'Cenove indexy'!M11/'Cenove indexy'!$E11)</f>
        <v>0</v>
      </c>
      <c r="N11" s="56">
        <f>IF('Cenove indexy'!$E11=0,0,'Cenove indexy'!N11/'Cenove indexy'!$E11)</f>
        <v>0</v>
      </c>
      <c r="O11" s="53">
        <v>7</v>
      </c>
    </row>
    <row r="12" spans="2:15">
      <c r="B12" s="741" t="str">
        <f>'Cenove indexy'!B12:D12</f>
        <v>Poplatek KODIS</v>
      </c>
      <c r="C12" s="742"/>
      <c r="D12" s="743"/>
      <c r="E12" s="56">
        <f>IF('Cenove indexy'!$E12=0,0,'Cenove indexy'!E12/'Cenove indexy'!$E12)</f>
        <v>1</v>
      </c>
      <c r="F12" s="56">
        <f>IF('Cenove indexy'!$E12=0,0,'Cenove indexy'!F12/'Cenove indexy'!$E12)</f>
        <v>0</v>
      </c>
      <c r="G12" s="56">
        <f>IF('Cenove indexy'!$E12=0,0,'Cenove indexy'!G12/'Cenove indexy'!$E12)</f>
        <v>0</v>
      </c>
      <c r="H12" s="56">
        <f>IF('Cenove indexy'!$E12=0,0,'Cenove indexy'!H12/'Cenove indexy'!$E12)</f>
        <v>0</v>
      </c>
      <c r="I12" s="56">
        <f>IF('Cenove indexy'!$E12=0,0,'Cenove indexy'!I12/'Cenove indexy'!$E12)</f>
        <v>0</v>
      </c>
      <c r="J12" s="56">
        <f>IF('Cenove indexy'!$E12=0,0,'Cenove indexy'!J12/'Cenove indexy'!$E12)</f>
        <v>0</v>
      </c>
      <c r="K12" s="56">
        <f>IF('Cenove indexy'!$E12=0,0,'Cenove indexy'!K12/'Cenove indexy'!$E12)</f>
        <v>0</v>
      </c>
      <c r="L12" s="56">
        <f>IF('Cenove indexy'!$E12=0,0,'Cenove indexy'!L12/'Cenove indexy'!$E12)</f>
        <v>0</v>
      </c>
      <c r="M12" s="56">
        <f>IF('Cenove indexy'!$E12=0,0,'Cenove indexy'!M12/'Cenove indexy'!$E12)</f>
        <v>0</v>
      </c>
      <c r="N12" s="56">
        <f>IF('Cenove indexy'!$E12=0,0,'Cenove indexy'!N12/'Cenove indexy'!$E12)</f>
        <v>0</v>
      </c>
      <c r="O12" s="53">
        <v>8</v>
      </c>
    </row>
    <row r="13" spans="2:15">
      <c r="B13" s="741" t="str">
        <f>'Cenove indexy'!B13:D13</f>
        <v>(nepoužívá se)</v>
      </c>
      <c r="C13" s="742"/>
      <c r="D13" s="743"/>
      <c r="E13" s="56">
        <f>IF('Cenove indexy'!$E13=0,0,'Cenove indexy'!E13/'Cenove indexy'!$E13)</f>
        <v>1</v>
      </c>
      <c r="F13" s="56">
        <f>IF('Cenove indexy'!$E13=0,0,'Cenove indexy'!F13/'Cenove indexy'!$E13)</f>
        <v>0</v>
      </c>
      <c r="G13" s="56">
        <f>IF('Cenove indexy'!$E13=0,0,'Cenove indexy'!G13/'Cenove indexy'!$E13)</f>
        <v>0</v>
      </c>
      <c r="H13" s="56">
        <f>IF('Cenove indexy'!$E13=0,0,'Cenove indexy'!H13/'Cenove indexy'!$E13)</f>
        <v>0</v>
      </c>
      <c r="I13" s="56">
        <f>IF('Cenove indexy'!$E13=0,0,'Cenove indexy'!I13/'Cenove indexy'!$E13)</f>
        <v>0</v>
      </c>
      <c r="J13" s="56">
        <f>IF('Cenove indexy'!$E13=0,0,'Cenove indexy'!J13/'Cenove indexy'!$E13)</f>
        <v>0</v>
      </c>
      <c r="K13" s="56">
        <f>IF('Cenove indexy'!$E13=0,0,'Cenove indexy'!K13/'Cenove indexy'!$E13)</f>
        <v>0</v>
      </c>
      <c r="L13" s="56">
        <f>IF('Cenove indexy'!$E13=0,0,'Cenove indexy'!L13/'Cenove indexy'!$E13)</f>
        <v>0</v>
      </c>
      <c r="M13" s="56">
        <f>IF('Cenove indexy'!$E13=0,0,'Cenove indexy'!M13/'Cenove indexy'!$E13)</f>
        <v>0</v>
      </c>
      <c r="N13" s="56">
        <f>IF('Cenove indexy'!$E13=0,0,'Cenove indexy'!N13/'Cenove indexy'!$E13)</f>
        <v>0</v>
      </c>
      <c r="O13" s="53">
        <v>9</v>
      </c>
    </row>
    <row r="14" spans="2:15">
      <c r="B14" s="741" t="str">
        <f>'Cenove indexy'!B14:D14</f>
        <v>(nepoužívá se)</v>
      </c>
      <c r="C14" s="742"/>
      <c r="D14" s="743"/>
      <c r="E14" s="56">
        <f>IF('Cenove indexy'!$E14=0,0,'Cenove indexy'!E14/'Cenove indexy'!$E14)</f>
        <v>1</v>
      </c>
      <c r="F14" s="56">
        <f>IF('Cenove indexy'!$E14=0,0,'Cenove indexy'!F14/'Cenove indexy'!$E14)</f>
        <v>0</v>
      </c>
      <c r="G14" s="56">
        <f>IF('Cenove indexy'!$E14=0,0,'Cenove indexy'!G14/'Cenove indexy'!$E14)</f>
        <v>0</v>
      </c>
      <c r="H14" s="56">
        <f>IF('Cenove indexy'!$E14=0,0,'Cenove indexy'!H14/'Cenove indexy'!$E14)</f>
        <v>0</v>
      </c>
      <c r="I14" s="56">
        <f>IF('Cenove indexy'!$E14=0,0,'Cenove indexy'!I14/'Cenove indexy'!$E14)</f>
        <v>0</v>
      </c>
      <c r="J14" s="56">
        <f>IF('Cenove indexy'!$E14=0,0,'Cenove indexy'!J14/'Cenove indexy'!$E14)</f>
        <v>0</v>
      </c>
      <c r="K14" s="56">
        <f>IF('Cenove indexy'!$E14=0,0,'Cenove indexy'!K14/'Cenove indexy'!$E14)</f>
        <v>0</v>
      </c>
      <c r="L14" s="56">
        <f>IF('Cenove indexy'!$E14=0,0,'Cenove indexy'!L14/'Cenove indexy'!$E14)</f>
        <v>0</v>
      </c>
      <c r="M14" s="56">
        <f>IF('Cenove indexy'!$E14=0,0,'Cenove indexy'!M14/'Cenove indexy'!$E14)</f>
        <v>0</v>
      </c>
      <c r="N14" s="56">
        <f>IF('Cenove indexy'!$E14=0,0,'Cenove indexy'!N14/'Cenove indexy'!$E14)</f>
        <v>0</v>
      </c>
      <c r="O14" s="53">
        <v>10</v>
      </c>
    </row>
    <row r="15" spans="2:15"/>
    <row r="16" spans="2:15">
      <c r="B16" s="11" t="s">
        <v>90</v>
      </c>
    </row>
    <row r="17" spans="2:15"/>
    <row r="18" spans="2:15">
      <c r="B18" s="57" t="s">
        <v>35</v>
      </c>
      <c r="C18" s="57" t="s">
        <v>65</v>
      </c>
      <c r="D18" s="58"/>
      <c r="E18" s="58"/>
      <c r="F18" s="57"/>
      <c r="G18" s="745"/>
      <c r="H18" s="746"/>
      <c r="I18" s="59"/>
      <c r="J18" s="58"/>
      <c r="K18" s="58"/>
      <c r="L18" s="58"/>
      <c r="M18" s="58"/>
      <c r="N18" s="58"/>
    </row>
    <row r="19" spans="2:15">
      <c r="B19" s="60" t="s">
        <v>22</v>
      </c>
      <c r="C19" s="47" t="s">
        <v>129</v>
      </c>
      <c r="D19" s="48"/>
      <c r="E19" s="61">
        <f>INDEX($E$5:$N$14,$O19,MATCH(E$4,$E$4:$N$4,))</f>
        <v>1</v>
      </c>
      <c r="F19" s="61">
        <f t="shared" ref="F19:N35" si="1">INDEX($E$5:$N$14,$O19,MATCH(F$4,$E$4:$N$4,))</f>
        <v>0</v>
      </c>
      <c r="G19" s="61">
        <f t="shared" si="1"/>
        <v>0</v>
      </c>
      <c r="H19" s="61">
        <f t="shared" si="1"/>
        <v>0</v>
      </c>
      <c r="I19" s="61">
        <f t="shared" si="1"/>
        <v>0</v>
      </c>
      <c r="J19" s="61">
        <f t="shared" si="1"/>
        <v>0</v>
      </c>
      <c r="K19" s="61">
        <f t="shared" si="1"/>
        <v>0</v>
      </c>
      <c r="L19" s="61">
        <f t="shared" si="1"/>
        <v>0</v>
      </c>
      <c r="M19" s="61">
        <f t="shared" si="1"/>
        <v>0</v>
      </c>
      <c r="N19" s="61">
        <f t="shared" si="1"/>
        <v>0</v>
      </c>
      <c r="O19" s="53">
        <f>'Cenove indexy'!O31</f>
        <v>4</v>
      </c>
    </row>
    <row r="20" spans="2:15">
      <c r="B20" s="60" t="s">
        <v>23</v>
      </c>
      <c r="C20" s="47" t="s">
        <v>130</v>
      </c>
      <c r="D20" s="48"/>
      <c r="E20" s="61">
        <f t="shared" ref="E20:N43" si="2">INDEX($E$5:$N$14,$O20,MATCH(E$4,$E$4:$N$4,))</f>
        <v>1</v>
      </c>
      <c r="F20" s="61">
        <f t="shared" si="1"/>
        <v>0</v>
      </c>
      <c r="G20" s="61">
        <f t="shared" si="1"/>
        <v>0</v>
      </c>
      <c r="H20" s="61">
        <f t="shared" si="1"/>
        <v>0</v>
      </c>
      <c r="I20" s="61">
        <f t="shared" si="1"/>
        <v>0</v>
      </c>
      <c r="J20" s="61">
        <f t="shared" si="1"/>
        <v>0</v>
      </c>
      <c r="K20" s="61">
        <f t="shared" si="1"/>
        <v>0</v>
      </c>
      <c r="L20" s="61">
        <f t="shared" si="1"/>
        <v>0</v>
      </c>
      <c r="M20" s="61">
        <f t="shared" si="1"/>
        <v>0</v>
      </c>
      <c r="N20" s="61">
        <f t="shared" si="1"/>
        <v>0</v>
      </c>
      <c r="O20" s="53">
        <f>'Cenove indexy'!O32</f>
        <v>5</v>
      </c>
    </row>
    <row r="21" spans="2:15">
      <c r="B21" s="60" t="s">
        <v>24</v>
      </c>
      <c r="C21" s="47" t="s">
        <v>267</v>
      </c>
      <c r="D21" s="48"/>
      <c r="E21" s="61">
        <f t="shared" si="2"/>
        <v>1</v>
      </c>
      <c r="F21" s="61">
        <f t="shared" si="1"/>
        <v>0</v>
      </c>
      <c r="G21" s="61">
        <f t="shared" si="1"/>
        <v>0</v>
      </c>
      <c r="H21" s="61">
        <f t="shared" si="1"/>
        <v>0</v>
      </c>
      <c r="I21" s="61">
        <f t="shared" si="1"/>
        <v>0</v>
      </c>
      <c r="J21" s="61">
        <f t="shared" si="1"/>
        <v>0</v>
      </c>
      <c r="K21" s="61">
        <f t="shared" si="1"/>
        <v>0</v>
      </c>
      <c r="L21" s="61">
        <f t="shared" si="1"/>
        <v>0</v>
      </c>
      <c r="M21" s="61">
        <f t="shared" si="1"/>
        <v>0</v>
      </c>
      <c r="N21" s="61">
        <f t="shared" si="1"/>
        <v>0</v>
      </c>
      <c r="O21" s="53">
        <f>'Cenove indexy'!O33</f>
        <v>6</v>
      </c>
    </row>
    <row r="22" spans="2:15">
      <c r="B22" s="60" t="s">
        <v>127</v>
      </c>
      <c r="C22" s="47" t="s">
        <v>131</v>
      </c>
      <c r="D22" s="48"/>
      <c r="E22" s="61">
        <f t="shared" si="2"/>
        <v>1</v>
      </c>
      <c r="F22" s="61">
        <f t="shared" si="1"/>
        <v>0</v>
      </c>
      <c r="G22" s="61">
        <f t="shared" si="1"/>
        <v>0</v>
      </c>
      <c r="H22" s="61">
        <f t="shared" si="1"/>
        <v>0</v>
      </c>
      <c r="I22" s="61">
        <f t="shared" si="1"/>
        <v>0</v>
      </c>
      <c r="J22" s="61">
        <f t="shared" si="1"/>
        <v>0</v>
      </c>
      <c r="K22" s="61">
        <f t="shared" si="1"/>
        <v>0</v>
      </c>
      <c r="L22" s="61">
        <f t="shared" si="1"/>
        <v>0</v>
      </c>
      <c r="M22" s="61">
        <f t="shared" si="1"/>
        <v>0</v>
      </c>
      <c r="N22" s="61">
        <f t="shared" si="1"/>
        <v>0</v>
      </c>
      <c r="O22" s="53">
        <f>'Cenove indexy'!O34</f>
        <v>2</v>
      </c>
    </row>
    <row r="23" spans="2:15">
      <c r="B23" s="60">
        <v>12</v>
      </c>
      <c r="C23" s="47" t="s">
        <v>8</v>
      </c>
      <c r="D23" s="48"/>
      <c r="E23" s="61">
        <f t="shared" si="2"/>
        <v>1</v>
      </c>
      <c r="F23" s="61">
        <f t="shared" si="1"/>
        <v>0</v>
      </c>
      <c r="G23" s="61">
        <f t="shared" si="1"/>
        <v>0</v>
      </c>
      <c r="H23" s="61">
        <f t="shared" si="1"/>
        <v>0</v>
      </c>
      <c r="I23" s="61">
        <f t="shared" si="1"/>
        <v>0</v>
      </c>
      <c r="J23" s="61">
        <f t="shared" si="1"/>
        <v>0</v>
      </c>
      <c r="K23" s="61">
        <f t="shared" si="1"/>
        <v>0</v>
      </c>
      <c r="L23" s="61">
        <f t="shared" si="1"/>
        <v>0</v>
      </c>
      <c r="M23" s="61">
        <f t="shared" si="1"/>
        <v>0</v>
      </c>
      <c r="N23" s="61">
        <f t="shared" si="1"/>
        <v>0</v>
      </c>
      <c r="O23" s="53">
        <f>'Cenove indexy'!O35</f>
        <v>2</v>
      </c>
    </row>
    <row r="24" spans="2:15">
      <c r="B24" s="60">
        <v>13</v>
      </c>
      <c r="C24" s="47" t="s">
        <v>9</v>
      </c>
      <c r="D24" s="48"/>
      <c r="E24" s="61">
        <f t="shared" si="2"/>
        <v>1</v>
      </c>
      <c r="F24" s="61">
        <f t="shared" si="1"/>
        <v>0</v>
      </c>
      <c r="G24" s="61">
        <f t="shared" si="1"/>
        <v>0</v>
      </c>
      <c r="H24" s="61">
        <f t="shared" si="1"/>
        <v>0</v>
      </c>
      <c r="I24" s="61">
        <f t="shared" si="1"/>
        <v>0</v>
      </c>
      <c r="J24" s="61">
        <f t="shared" si="1"/>
        <v>0</v>
      </c>
      <c r="K24" s="61">
        <f t="shared" si="1"/>
        <v>0</v>
      </c>
      <c r="L24" s="61">
        <f t="shared" si="1"/>
        <v>0</v>
      </c>
      <c r="M24" s="61">
        <f t="shared" si="1"/>
        <v>0</v>
      </c>
      <c r="N24" s="61">
        <f t="shared" si="1"/>
        <v>0</v>
      </c>
      <c r="O24" s="53">
        <f>'Cenove indexy'!O36</f>
        <v>2</v>
      </c>
    </row>
    <row r="25" spans="2:15">
      <c r="B25" s="60" t="s">
        <v>28</v>
      </c>
      <c r="C25" s="47" t="s">
        <v>59</v>
      </c>
      <c r="D25" s="48"/>
      <c r="E25" s="61">
        <f t="shared" si="2"/>
        <v>1</v>
      </c>
      <c r="F25" s="61">
        <f t="shared" si="1"/>
        <v>0</v>
      </c>
      <c r="G25" s="61">
        <f t="shared" si="1"/>
        <v>0</v>
      </c>
      <c r="H25" s="61">
        <f t="shared" si="1"/>
        <v>0</v>
      </c>
      <c r="I25" s="61">
        <f t="shared" si="1"/>
        <v>0</v>
      </c>
      <c r="J25" s="61">
        <f t="shared" si="1"/>
        <v>0</v>
      </c>
      <c r="K25" s="61">
        <f t="shared" si="1"/>
        <v>0</v>
      </c>
      <c r="L25" s="61">
        <f t="shared" si="1"/>
        <v>0</v>
      </c>
      <c r="M25" s="61">
        <f t="shared" si="1"/>
        <v>0</v>
      </c>
      <c r="N25" s="61">
        <f t="shared" si="1"/>
        <v>0</v>
      </c>
      <c r="O25" s="53">
        <f>'Cenove indexy'!O37</f>
        <v>2</v>
      </c>
    </row>
    <row r="26" spans="2:15">
      <c r="B26" s="60" t="s">
        <v>29</v>
      </c>
      <c r="C26" s="47" t="s">
        <v>60</v>
      </c>
      <c r="D26" s="48"/>
      <c r="E26" s="61">
        <f t="shared" si="2"/>
        <v>1</v>
      </c>
      <c r="F26" s="61">
        <f t="shared" si="1"/>
        <v>0</v>
      </c>
      <c r="G26" s="61">
        <f t="shared" si="1"/>
        <v>0</v>
      </c>
      <c r="H26" s="61">
        <f t="shared" si="1"/>
        <v>0</v>
      </c>
      <c r="I26" s="61">
        <f t="shared" si="1"/>
        <v>0</v>
      </c>
      <c r="J26" s="61">
        <f t="shared" si="1"/>
        <v>0</v>
      </c>
      <c r="K26" s="61">
        <f t="shared" si="1"/>
        <v>0</v>
      </c>
      <c r="L26" s="61">
        <f t="shared" si="1"/>
        <v>0</v>
      </c>
      <c r="M26" s="61">
        <f t="shared" si="1"/>
        <v>0</v>
      </c>
      <c r="N26" s="61">
        <f t="shared" si="1"/>
        <v>0</v>
      </c>
      <c r="O26" s="53">
        <f>'Cenove indexy'!O38</f>
        <v>2</v>
      </c>
    </row>
    <row r="27" spans="2:15">
      <c r="B27" s="60">
        <v>15</v>
      </c>
      <c r="C27" s="47" t="s">
        <v>42</v>
      </c>
      <c r="D27" s="48"/>
      <c r="E27" s="61">
        <f t="shared" si="2"/>
        <v>1</v>
      </c>
      <c r="F27" s="61">
        <f t="shared" si="1"/>
        <v>0</v>
      </c>
      <c r="G27" s="61">
        <f t="shared" si="1"/>
        <v>0</v>
      </c>
      <c r="H27" s="61">
        <f t="shared" si="1"/>
        <v>0</v>
      </c>
      <c r="I27" s="61">
        <f t="shared" si="1"/>
        <v>0</v>
      </c>
      <c r="J27" s="61">
        <f t="shared" si="1"/>
        <v>0</v>
      </c>
      <c r="K27" s="61">
        <f t="shared" si="1"/>
        <v>0</v>
      </c>
      <c r="L27" s="61">
        <f t="shared" si="1"/>
        <v>0</v>
      </c>
      <c r="M27" s="61">
        <f t="shared" si="1"/>
        <v>0</v>
      </c>
      <c r="N27" s="61">
        <f t="shared" si="1"/>
        <v>0</v>
      </c>
      <c r="O27" s="53">
        <f>'Cenove indexy'!O39</f>
        <v>2</v>
      </c>
    </row>
    <row r="28" spans="2:15">
      <c r="B28" s="60" t="s">
        <v>30</v>
      </c>
      <c r="C28" s="47" t="s">
        <v>61</v>
      </c>
      <c r="D28" s="48"/>
      <c r="E28" s="61">
        <f t="shared" si="2"/>
        <v>1</v>
      </c>
      <c r="F28" s="61">
        <f t="shared" si="1"/>
        <v>0</v>
      </c>
      <c r="G28" s="61">
        <f t="shared" si="1"/>
        <v>0</v>
      </c>
      <c r="H28" s="61">
        <f t="shared" si="1"/>
        <v>0</v>
      </c>
      <c r="I28" s="61">
        <f t="shared" si="1"/>
        <v>0</v>
      </c>
      <c r="J28" s="61">
        <f t="shared" si="1"/>
        <v>0</v>
      </c>
      <c r="K28" s="61">
        <f t="shared" si="1"/>
        <v>0</v>
      </c>
      <c r="L28" s="61">
        <f t="shared" si="1"/>
        <v>0</v>
      </c>
      <c r="M28" s="61">
        <f t="shared" si="1"/>
        <v>0</v>
      </c>
      <c r="N28" s="61">
        <f t="shared" si="1"/>
        <v>0</v>
      </c>
      <c r="O28" s="53">
        <f>'Cenove indexy'!O40</f>
        <v>3</v>
      </c>
    </row>
    <row r="29" spans="2:15">
      <c r="B29" s="60" t="s">
        <v>31</v>
      </c>
      <c r="C29" s="47" t="s">
        <v>62</v>
      </c>
      <c r="D29" s="48"/>
      <c r="E29" s="61">
        <f t="shared" si="2"/>
        <v>1</v>
      </c>
      <c r="F29" s="61">
        <f t="shared" si="1"/>
        <v>0</v>
      </c>
      <c r="G29" s="61">
        <f t="shared" si="1"/>
        <v>0</v>
      </c>
      <c r="H29" s="61">
        <f t="shared" si="1"/>
        <v>0</v>
      </c>
      <c r="I29" s="61">
        <f t="shared" si="1"/>
        <v>0</v>
      </c>
      <c r="J29" s="61">
        <f t="shared" si="1"/>
        <v>0</v>
      </c>
      <c r="K29" s="61">
        <f t="shared" si="1"/>
        <v>0</v>
      </c>
      <c r="L29" s="61">
        <f t="shared" si="1"/>
        <v>0</v>
      </c>
      <c r="M29" s="61">
        <f t="shared" si="1"/>
        <v>0</v>
      </c>
      <c r="N29" s="61">
        <f t="shared" si="1"/>
        <v>0</v>
      </c>
      <c r="O29" s="53">
        <f>'Cenove indexy'!O41</f>
        <v>3</v>
      </c>
    </row>
    <row r="30" spans="2:15">
      <c r="B30" s="60" t="s">
        <v>40</v>
      </c>
      <c r="C30" s="47" t="s">
        <v>63</v>
      </c>
      <c r="D30" s="48"/>
      <c r="E30" s="61">
        <f t="shared" si="2"/>
        <v>1</v>
      </c>
      <c r="F30" s="61">
        <f t="shared" si="1"/>
        <v>0</v>
      </c>
      <c r="G30" s="61">
        <f t="shared" si="1"/>
        <v>0</v>
      </c>
      <c r="H30" s="61">
        <f t="shared" si="1"/>
        <v>0</v>
      </c>
      <c r="I30" s="61">
        <f t="shared" si="1"/>
        <v>0</v>
      </c>
      <c r="J30" s="61">
        <f t="shared" si="1"/>
        <v>0</v>
      </c>
      <c r="K30" s="61">
        <f t="shared" si="1"/>
        <v>0</v>
      </c>
      <c r="L30" s="61">
        <f t="shared" si="1"/>
        <v>0</v>
      </c>
      <c r="M30" s="61">
        <f t="shared" si="1"/>
        <v>0</v>
      </c>
      <c r="N30" s="61">
        <f t="shared" si="1"/>
        <v>0</v>
      </c>
      <c r="O30" s="53">
        <f>'Cenove indexy'!O42</f>
        <v>3</v>
      </c>
    </row>
    <row r="31" spans="2:15">
      <c r="B31" s="60" t="s">
        <v>41</v>
      </c>
      <c r="C31" s="47" t="s">
        <v>64</v>
      </c>
      <c r="D31" s="48"/>
      <c r="E31" s="61">
        <f t="shared" si="2"/>
        <v>1</v>
      </c>
      <c r="F31" s="61">
        <f t="shared" si="1"/>
        <v>0</v>
      </c>
      <c r="G31" s="61">
        <f t="shared" si="1"/>
        <v>0</v>
      </c>
      <c r="H31" s="61">
        <f t="shared" si="1"/>
        <v>0</v>
      </c>
      <c r="I31" s="61">
        <f t="shared" si="1"/>
        <v>0</v>
      </c>
      <c r="J31" s="61">
        <f t="shared" si="1"/>
        <v>0</v>
      </c>
      <c r="K31" s="61">
        <f t="shared" si="1"/>
        <v>0</v>
      </c>
      <c r="L31" s="61">
        <f t="shared" si="1"/>
        <v>0</v>
      </c>
      <c r="M31" s="61">
        <f t="shared" si="1"/>
        <v>0</v>
      </c>
      <c r="N31" s="61">
        <f t="shared" si="1"/>
        <v>0</v>
      </c>
      <c r="O31" s="53">
        <f>'Cenove indexy'!O43</f>
        <v>3</v>
      </c>
    </row>
    <row r="32" spans="2:15">
      <c r="B32" s="60">
        <v>18</v>
      </c>
      <c r="C32" s="47" t="s">
        <v>13</v>
      </c>
      <c r="D32" s="48"/>
      <c r="E32" s="61">
        <f t="shared" si="2"/>
        <v>1</v>
      </c>
      <c r="F32" s="61">
        <f t="shared" si="1"/>
        <v>0</v>
      </c>
      <c r="G32" s="61">
        <f t="shared" si="1"/>
        <v>0</v>
      </c>
      <c r="H32" s="61">
        <f t="shared" si="1"/>
        <v>0</v>
      </c>
      <c r="I32" s="61">
        <f t="shared" si="1"/>
        <v>0</v>
      </c>
      <c r="J32" s="61">
        <f t="shared" si="1"/>
        <v>0</v>
      </c>
      <c r="K32" s="61">
        <f t="shared" si="1"/>
        <v>0</v>
      </c>
      <c r="L32" s="61">
        <f t="shared" si="1"/>
        <v>0</v>
      </c>
      <c r="M32" s="61">
        <f t="shared" si="1"/>
        <v>0</v>
      </c>
      <c r="N32" s="61">
        <f t="shared" si="1"/>
        <v>0</v>
      </c>
      <c r="O32" s="53">
        <f>'Cenove indexy'!O44</f>
        <v>2</v>
      </c>
    </row>
    <row r="33" spans="2:15">
      <c r="B33" s="60">
        <v>19</v>
      </c>
      <c r="C33" s="47" t="s">
        <v>14</v>
      </c>
      <c r="D33" s="48"/>
      <c r="E33" s="61">
        <f t="shared" si="2"/>
        <v>1</v>
      </c>
      <c r="F33" s="61">
        <f t="shared" si="1"/>
        <v>0</v>
      </c>
      <c r="G33" s="61">
        <f t="shared" si="1"/>
        <v>0</v>
      </c>
      <c r="H33" s="61">
        <f t="shared" si="1"/>
        <v>0</v>
      </c>
      <c r="I33" s="61">
        <f t="shared" si="1"/>
        <v>0</v>
      </c>
      <c r="J33" s="61">
        <f t="shared" si="1"/>
        <v>0</v>
      </c>
      <c r="K33" s="61">
        <f t="shared" si="1"/>
        <v>0</v>
      </c>
      <c r="L33" s="61">
        <f t="shared" si="1"/>
        <v>0</v>
      </c>
      <c r="M33" s="61">
        <f t="shared" si="1"/>
        <v>0</v>
      </c>
      <c r="N33" s="61">
        <f t="shared" si="1"/>
        <v>0</v>
      </c>
      <c r="O33" s="53">
        <f>'Cenove indexy'!O45</f>
        <v>2</v>
      </c>
    </row>
    <row r="34" spans="2:15">
      <c r="B34" s="60">
        <v>20</v>
      </c>
      <c r="C34" s="47" t="s">
        <v>15</v>
      </c>
      <c r="D34" s="48"/>
      <c r="E34" s="61">
        <f t="shared" si="2"/>
        <v>1</v>
      </c>
      <c r="F34" s="61">
        <f t="shared" si="1"/>
        <v>0</v>
      </c>
      <c r="G34" s="61">
        <f t="shared" si="1"/>
        <v>0</v>
      </c>
      <c r="H34" s="61">
        <f t="shared" si="1"/>
        <v>0</v>
      </c>
      <c r="I34" s="61">
        <f t="shared" si="1"/>
        <v>0</v>
      </c>
      <c r="J34" s="61">
        <f t="shared" si="1"/>
        <v>0</v>
      </c>
      <c r="K34" s="61">
        <f t="shared" si="1"/>
        <v>0</v>
      </c>
      <c r="L34" s="61">
        <f t="shared" si="1"/>
        <v>0</v>
      </c>
      <c r="M34" s="61">
        <f t="shared" si="1"/>
        <v>0</v>
      </c>
      <c r="N34" s="61">
        <f t="shared" si="1"/>
        <v>0</v>
      </c>
      <c r="O34" s="53">
        <f>'Cenove indexy'!O46</f>
        <v>9</v>
      </c>
    </row>
    <row r="35" spans="2:15">
      <c r="B35" s="60">
        <v>21</v>
      </c>
      <c r="C35" s="47" t="s">
        <v>16</v>
      </c>
      <c r="D35" s="48"/>
      <c r="E35" s="61">
        <f t="shared" si="2"/>
        <v>1</v>
      </c>
      <c r="F35" s="61">
        <f t="shared" si="1"/>
        <v>0</v>
      </c>
      <c r="G35" s="61">
        <f t="shared" si="1"/>
        <v>0</v>
      </c>
      <c r="H35" s="61">
        <f t="shared" si="1"/>
        <v>0</v>
      </c>
      <c r="I35" s="61">
        <f t="shared" si="1"/>
        <v>0</v>
      </c>
      <c r="J35" s="61">
        <f t="shared" si="1"/>
        <v>0</v>
      </c>
      <c r="K35" s="61">
        <f t="shared" si="1"/>
        <v>0</v>
      </c>
      <c r="L35" s="61">
        <f t="shared" si="1"/>
        <v>0</v>
      </c>
      <c r="M35" s="61">
        <f t="shared" si="1"/>
        <v>0</v>
      </c>
      <c r="N35" s="61">
        <f t="shared" si="1"/>
        <v>0</v>
      </c>
      <c r="O35" s="53">
        <f>'Cenove indexy'!O47</f>
        <v>7</v>
      </c>
    </row>
    <row r="36" spans="2:15">
      <c r="B36" s="60">
        <v>22</v>
      </c>
      <c r="C36" s="47" t="s">
        <v>17</v>
      </c>
      <c r="D36" s="48"/>
      <c r="E36" s="61">
        <f t="shared" si="2"/>
        <v>1</v>
      </c>
      <c r="F36" s="61">
        <f t="shared" si="2"/>
        <v>0</v>
      </c>
      <c r="G36" s="61">
        <f t="shared" si="2"/>
        <v>0</v>
      </c>
      <c r="H36" s="61">
        <f t="shared" si="2"/>
        <v>0</v>
      </c>
      <c r="I36" s="61">
        <f t="shared" si="2"/>
        <v>0</v>
      </c>
      <c r="J36" s="61">
        <f t="shared" si="2"/>
        <v>0</v>
      </c>
      <c r="K36" s="61">
        <f t="shared" si="2"/>
        <v>0</v>
      </c>
      <c r="L36" s="61">
        <f t="shared" si="2"/>
        <v>0</v>
      </c>
      <c r="M36" s="61">
        <f t="shared" si="2"/>
        <v>0</v>
      </c>
      <c r="N36" s="61">
        <f t="shared" si="2"/>
        <v>0</v>
      </c>
      <c r="O36" s="53">
        <f>'Cenove indexy'!O48</f>
        <v>2</v>
      </c>
    </row>
    <row r="37" spans="2:15">
      <c r="B37" s="60">
        <v>23</v>
      </c>
      <c r="C37" s="47" t="s">
        <v>18</v>
      </c>
      <c r="D37" s="48"/>
      <c r="E37" s="61">
        <f t="shared" si="2"/>
        <v>1</v>
      </c>
      <c r="F37" s="61">
        <f t="shared" si="2"/>
        <v>0</v>
      </c>
      <c r="G37" s="61">
        <f t="shared" si="2"/>
        <v>0</v>
      </c>
      <c r="H37" s="61">
        <f t="shared" si="2"/>
        <v>0</v>
      </c>
      <c r="I37" s="61">
        <f t="shared" si="2"/>
        <v>0</v>
      </c>
      <c r="J37" s="61">
        <f t="shared" si="2"/>
        <v>0</v>
      </c>
      <c r="K37" s="61">
        <f t="shared" si="2"/>
        <v>0</v>
      </c>
      <c r="L37" s="61">
        <f t="shared" si="2"/>
        <v>0</v>
      </c>
      <c r="M37" s="61">
        <f t="shared" si="2"/>
        <v>0</v>
      </c>
      <c r="N37" s="61">
        <f t="shared" si="2"/>
        <v>0</v>
      </c>
      <c r="O37" s="53">
        <f>'Cenove indexy'!O49</f>
        <v>2</v>
      </c>
    </row>
    <row r="38" spans="2:15">
      <c r="B38" s="60">
        <v>24</v>
      </c>
      <c r="C38" s="47" t="s">
        <v>19</v>
      </c>
      <c r="D38" s="48"/>
      <c r="E38" s="61">
        <f t="shared" si="2"/>
        <v>1</v>
      </c>
      <c r="F38" s="61">
        <f t="shared" si="2"/>
        <v>0</v>
      </c>
      <c r="G38" s="61">
        <f t="shared" si="2"/>
        <v>0</v>
      </c>
      <c r="H38" s="61">
        <f t="shared" si="2"/>
        <v>0</v>
      </c>
      <c r="I38" s="61">
        <f t="shared" si="2"/>
        <v>0</v>
      </c>
      <c r="J38" s="61">
        <f t="shared" si="2"/>
        <v>0</v>
      </c>
      <c r="K38" s="61">
        <f t="shared" si="2"/>
        <v>0</v>
      </c>
      <c r="L38" s="61">
        <f t="shared" si="2"/>
        <v>0</v>
      </c>
      <c r="M38" s="61">
        <f t="shared" si="2"/>
        <v>0</v>
      </c>
      <c r="N38" s="61">
        <f t="shared" si="2"/>
        <v>0</v>
      </c>
      <c r="O38" s="53">
        <f>'Cenove indexy'!O50</f>
        <v>2</v>
      </c>
    </row>
    <row r="39" spans="2:15">
      <c r="B39" s="60">
        <v>25</v>
      </c>
      <c r="C39" s="47" t="s">
        <v>20</v>
      </c>
      <c r="D39" s="48"/>
      <c r="E39" s="61">
        <f t="shared" si="2"/>
        <v>1</v>
      </c>
      <c r="F39" s="61">
        <f t="shared" si="2"/>
        <v>0</v>
      </c>
      <c r="G39" s="61">
        <f t="shared" si="2"/>
        <v>0</v>
      </c>
      <c r="H39" s="61">
        <f t="shared" si="2"/>
        <v>0</v>
      </c>
      <c r="I39" s="61">
        <f t="shared" si="2"/>
        <v>0</v>
      </c>
      <c r="J39" s="61">
        <f t="shared" si="2"/>
        <v>0</v>
      </c>
      <c r="K39" s="61">
        <f t="shared" si="2"/>
        <v>0</v>
      </c>
      <c r="L39" s="61">
        <f t="shared" si="2"/>
        <v>0</v>
      </c>
      <c r="M39" s="61">
        <f t="shared" si="2"/>
        <v>0</v>
      </c>
      <c r="N39" s="61">
        <f t="shared" si="2"/>
        <v>0</v>
      </c>
      <c r="O39" s="53">
        <f>'Cenove indexy'!O51</f>
        <v>2</v>
      </c>
    </row>
    <row r="40" spans="2:15" ht="12.75" hidden="1" customHeight="1">
      <c r="B40" s="60"/>
      <c r="C40" s="47"/>
      <c r="D40" s="48"/>
      <c r="E40" s="61"/>
      <c r="F40" s="61"/>
      <c r="G40" s="61"/>
      <c r="H40" s="61"/>
      <c r="I40" s="61"/>
      <c r="J40" s="61"/>
      <c r="K40" s="61"/>
      <c r="L40" s="61"/>
      <c r="M40" s="61"/>
      <c r="N40" s="61"/>
    </row>
    <row r="41" spans="2:15">
      <c r="B41" s="60">
        <v>97</v>
      </c>
      <c r="C41" s="47" t="s">
        <v>84</v>
      </c>
      <c r="D41" s="48"/>
      <c r="E41" s="61">
        <f t="shared" si="2"/>
        <v>1</v>
      </c>
      <c r="F41" s="61">
        <f t="shared" si="2"/>
        <v>0</v>
      </c>
      <c r="G41" s="61">
        <f t="shared" si="2"/>
        <v>0</v>
      </c>
      <c r="H41" s="61">
        <f t="shared" si="2"/>
        <v>0</v>
      </c>
      <c r="I41" s="61">
        <f t="shared" si="2"/>
        <v>0</v>
      </c>
      <c r="J41" s="61">
        <f t="shared" si="2"/>
        <v>0</v>
      </c>
      <c r="K41" s="61">
        <f t="shared" si="2"/>
        <v>0</v>
      </c>
      <c r="L41" s="61">
        <f t="shared" si="2"/>
        <v>0</v>
      </c>
      <c r="M41" s="61">
        <f t="shared" si="2"/>
        <v>0</v>
      </c>
      <c r="N41" s="61">
        <f t="shared" si="2"/>
        <v>0</v>
      </c>
      <c r="O41" s="53">
        <f>'Cenove indexy'!O52</f>
        <v>2</v>
      </c>
    </row>
    <row r="42" spans="2:15">
      <c r="B42" s="60">
        <v>98</v>
      </c>
      <c r="C42" s="47" t="s">
        <v>44</v>
      </c>
      <c r="D42" s="48"/>
      <c r="E42" s="61">
        <f t="shared" si="2"/>
        <v>1</v>
      </c>
      <c r="F42" s="61">
        <f t="shared" si="2"/>
        <v>0</v>
      </c>
      <c r="G42" s="61">
        <f t="shared" si="2"/>
        <v>0</v>
      </c>
      <c r="H42" s="61">
        <f t="shared" si="2"/>
        <v>0</v>
      </c>
      <c r="I42" s="61">
        <f t="shared" si="2"/>
        <v>0</v>
      </c>
      <c r="J42" s="61">
        <f t="shared" si="2"/>
        <v>0</v>
      </c>
      <c r="K42" s="61">
        <f t="shared" si="2"/>
        <v>0</v>
      </c>
      <c r="L42" s="61">
        <f t="shared" si="2"/>
        <v>0</v>
      </c>
      <c r="M42" s="61">
        <f t="shared" si="2"/>
        <v>0</v>
      </c>
      <c r="N42" s="61">
        <f t="shared" si="2"/>
        <v>0</v>
      </c>
      <c r="O42" s="53">
        <f>'Cenove indexy'!O53</f>
        <v>2</v>
      </c>
    </row>
    <row r="43" spans="2:15">
      <c r="B43" s="60">
        <v>99</v>
      </c>
      <c r="C43" s="47" t="s">
        <v>230</v>
      </c>
      <c r="D43" s="48"/>
      <c r="E43" s="61">
        <f t="shared" si="2"/>
        <v>1</v>
      </c>
      <c r="F43" s="61">
        <f t="shared" si="2"/>
        <v>0</v>
      </c>
      <c r="G43" s="61">
        <f t="shared" si="2"/>
        <v>0</v>
      </c>
      <c r="H43" s="61">
        <f t="shared" si="2"/>
        <v>0</v>
      </c>
      <c r="I43" s="61">
        <f t="shared" si="2"/>
        <v>0</v>
      </c>
      <c r="J43" s="61">
        <f t="shared" si="2"/>
        <v>0</v>
      </c>
      <c r="K43" s="61">
        <f t="shared" si="2"/>
        <v>0</v>
      </c>
      <c r="L43" s="61">
        <f t="shared" si="2"/>
        <v>0</v>
      </c>
      <c r="M43" s="61">
        <f t="shared" si="2"/>
        <v>0</v>
      </c>
      <c r="N43" s="61">
        <f t="shared" si="2"/>
        <v>0</v>
      </c>
      <c r="O43" s="53">
        <f>'Cenove indexy'!O54</f>
        <v>8</v>
      </c>
    </row>
    <row r="44" spans="2:15" ht="12.75" customHeight="1"/>
    <row r="45" spans="2:15" hidden="1">
      <c r="B45" s="11" t="s">
        <v>89</v>
      </c>
    </row>
    <row r="46" spans="2:15" ht="12.75" hidden="1" customHeight="1"/>
    <row r="47" spans="2:15" hidden="1">
      <c r="B47" s="57" t="s">
        <v>35</v>
      </c>
      <c r="C47" s="57" t="s">
        <v>65</v>
      </c>
      <c r="D47" s="58"/>
      <c r="E47" s="22">
        <f>VR</f>
        <v>1</v>
      </c>
      <c r="F47" s="62">
        <f t="shared" ref="F47:N47" si="3">E47+1</f>
        <v>2</v>
      </c>
      <c r="G47" s="62">
        <f t="shared" si="3"/>
        <v>3</v>
      </c>
      <c r="H47" s="62">
        <f t="shared" si="3"/>
        <v>4</v>
      </c>
      <c r="I47" s="62">
        <f t="shared" si="3"/>
        <v>5</v>
      </c>
      <c r="J47" s="62">
        <f t="shared" si="3"/>
        <v>6</v>
      </c>
      <c r="K47" s="62">
        <f t="shared" si="3"/>
        <v>7</v>
      </c>
      <c r="L47" s="62">
        <f t="shared" si="3"/>
        <v>8</v>
      </c>
      <c r="M47" s="62">
        <f t="shared" si="3"/>
        <v>9</v>
      </c>
      <c r="N47" s="62">
        <f t="shared" si="3"/>
        <v>10</v>
      </c>
    </row>
    <row r="48" spans="2:15" hidden="1">
      <c r="B48" s="60" t="s">
        <v>22</v>
      </c>
      <c r="C48" s="47" t="s">
        <v>56</v>
      </c>
      <c r="D48" s="48"/>
      <c r="E48" s="63">
        <f>'Cenova nabidka NAFTA'!$L7*E19</f>
        <v>0</v>
      </c>
      <c r="F48" s="63">
        <f>'Cenova nabidka NAFTA'!$L7*F19</f>
        <v>0</v>
      </c>
      <c r="G48" s="63">
        <f>'Cenova nabidka NAFTA'!$L7*G19</f>
        <v>0</v>
      </c>
      <c r="H48" s="63">
        <f>'Cenova nabidka NAFTA'!$L7*H19</f>
        <v>0</v>
      </c>
      <c r="I48" s="63">
        <f>'Cenova nabidka NAFTA'!$L7*I19</f>
        <v>0</v>
      </c>
      <c r="J48" s="63">
        <f>'Cenova nabidka NAFTA'!$L7*J19</f>
        <v>0</v>
      </c>
      <c r="K48" s="63">
        <f>'Cenova nabidka NAFTA'!$L7*K19</f>
        <v>0</v>
      </c>
      <c r="L48" s="63">
        <f>'Cenova nabidka NAFTA'!$L7*L19</f>
        <v>0</v>
      </c>
      <c r="M48" s="63">
        <f>'Cenova nabidka NAFTA'!$L7*M19</f>
        <v>0</v>
      </c>
      <c r="N48" s="63">
        <f>'Cenova nabidka NAFTA'!$L7*N19</f>
        <v>0</v>
      </c>
    </row>
    <row r="49" spans="2:14" hidden="1">
      <c r="B49" s="60" t="s">
        <v>23</v>
      </c>
      <c r="C49" s="47" t="s">
        <v>57</v>
      </c>
      <c r="D49" s="48"/>
      <c r="E49" s="63">
        <f>'Cenova nabidka NAFTA'!$L8*E20</f>
        <v>0</v>
      </c>
      <c r="F49" s="63">
        <f>'Cenova nabidka NAFTA'!$L8*F20</f>
        <v>0</v>
      </c>
      <c r="G49" s="63">
        <f>'Cenova nabidka NAFTA'!$L8*G20</f>
        <v>0</v>
      </c>
      <c r="H49" s="63">
        <f>'Cenova nabidka NAFTA'!$L8*H20</f>
        <v>0</v>
      </c>
      <c r="I49" s="63">
        <f>'Cenova nabidka NAFTA'!$L8*I20</f>
        <v>0</v>
      </c>
      <c r="J49" s="63">
        <f>'Cenova nabidka NAFTA'!$L8*J20</f>
        <v>0</v>
      </c>
      <c r="K49" s="63">
        <f>'Cenova nabidka NAFTA'!$L8*K20</f>
        <v>0</v>
      </c>
      <c r="L49" s="63">
        <f>'Cenova nabidka NAFTA'!$L8*L20</f>
        <v>0</v>
      </c>
      <c r="M49" s="63">
        <f>'Cenova nabidka NAFTA'!$L8*M20</f>
        <v>0</v>
      </c>
      <c r="N49" s="63">
        <f>'Cenova nabidka NAFTA'!$L8*N20</f>
        <v>0</v>
      </c>
    </row>
    <row r="50" spans="2:14" hidden="1">
      <c r="B50" s="60" t="s">
        <v>24</v>
      </c>
      <c r="C50" s="47" t="s">
        <v>58</v>
      </c>
      <c r="D50" s="48"/>
      <c r="E50" s="63">
        <f>'Cenova nabidka NAFTA'!$L9*E21</f>
        <v>0</v>
      </c>
      <c r="F50" s="63">
        <f>'Cenova nabidka NAFTA'!$L9*F21</f>
        <v>0</v>
      </c>
      <c r="G50" s="63">
        <f>'Cenova nabidka NAFTA'!$L9*G21</f>
        <v>0</v>
      </c>
      <c r="H50" s="63">
        <f>'Cenova nabidka NAFTA'!$L9*H21</f>
        <v>0</v>
      </c>
      <c r="I50" s="63">
        <f>'Cenova nabidka NAFTA'!$L9*I21</f>
        <v>0</v>
      </c>
      <c r="J50" s="63">
        <f>'Cenova nabidka NAFTA'!$L9*J21</f>
        <v>0</v>
      </c>
      <c r="K50" s="63">
        <f>'Cenova nabidka NAFTA'!$L9*K21</f>
        <v>0</v>
      </c>
      <c r="L50" s="63">
        <f>'Cenova nabidka NAFTA'!$L9*L21</f>
        <v>0</v>
      </c>
      <c r="M50" s="63">
        <f>'Cenova nabidka NAFTA'!$L9*M21</f>
        <v>0</v>
      </c>
      <c r="N50" s="63">
        <f>'Cenova nabidka NAFTA'!$L9*N21</f>
        <v>0</v>
      </c>
    </row>
    <row r="51" spans="2:14" hidden="1">
      <c r="B51" s="60">
        <v>12</v>
      </c>
      <c r="C51" s="47" t="s">
        <v>8</v>
      </c>
      <c r="D51" s="48"/>
      <c r="E51" s="63">
        <f>'Cenova nabidka NAFTA'!$L11*E23</f>
        <v>0</v>
      </c>
      <c r="F51" s="63">
        <f>'Cenova nabidka NAFTA'!$L11*F23</f>
        <v>0</v>
      </c>
      <c r="G51" s="63">
        <f>'Cenova nabidka NAFTA'!$L11*G23</f>
        <v>0</v>
      </c>
      <c r="H51" s="63">
        <f>'Cenova nabidka NAFTA'!$L11*H23</f>
        <v>0</v>
      </c>
      <c r="I51" s="63">
        <f>'Cenova nabidka NAFTA'!$L11*I23</f>
        <v>0</v>
      </c>
      <c r="J51" s="63">
        <f>'Cenova nabidka NAFTA'!$L11*J23</f>
        <v>0</v>
      </c>
      <c r="K51" s="63">
        <f>'Cenova nabidka NAFTA'!$L11*K23</f>
        <v>0</v>
      </c>
      <c r="L51" s="63">
        <f>'Cenova nabidka NAFTA'!$L11*L23</f>
        <v>0</v>
      </c>
      <c r="M51" s="63">
        <f>'Cenova nabidka NAFTA'!$L11*M23</f>
        <v>0</v>
      </c>
      <c r="N51" s="63">
        <f>'Cenova nabidka NAFTA'!$L11*N23</f>
        <v>0</v>
      </c>
    </row>
    <row r="52" spans="2:14" hidden="1">
      <c r="B52" s="60">
        <v>13</v>
      </c>
      <c r="C52" s="47" t="s">
        <v>9</v>
      </c>
      <c r="D52" s="48"/>
      <c r="E52" s="63">
        <f>'Cenova nabidka NAFTA'!$L12*E24</f>
        <v>0</v>
      </c>
      <c r="F52" s="63">
        <f>'Cenova nabidka NAFTA'!$L12*F24</f>
        <v>0</v>
      </c>
      <c r="G52" s="63">
        <f>'Cenova nabidka NAFTA'!$L12*G24</f>
        <v>0</v>
      </c>
      <c r="H52" s="63">
        <f>'Cenova nabidka NAFTA'!$L12*H24</f>
        <v>0</v>
      </c>
      <c r="I52" s="63">
        <f>'Cenova nabidka NAFTA'!$L12*I24</f>
        <v>0</v>
      </c>
      <c r="J52" s="63">
        <f>'Cenova nabidka NAFTA'!$L12*J24</f>
        <v>0</v>
      </c>
      <c r="K52" s="63">
        <f>'Cenova nabidka NAFTA'!$L12*K24</f>
        <v>0</v>
      </c>
      <c r="L52" s="63">
        <f>'Cenova nabidka NAFTA'!$L12*L24</f>
        <v>0</v>
      </c>
      <c r="M52" s="63">
        <f>'Cenova nabidka NAFTA'!$L12*M24</f>
        <v>0</v>
      </c>
      <c r="N52" s="63">
        <f>'Cenova nabidka NAFTA'!$L12*N24</f>
        <v>0</v>
      </c>
    </row>
    <row r="53" spans="2:14" hidden="1">
      <c r="B53" s="60" t="s">
        <v>28</v>
      </c>
      <c r="C53" s="47" t="s">
        <v>59</v>
      </c>
      <c r="D53" s="48"/>
      <c r="E53" s="63">
        <f>'Cenova nabidka NAFTA'!$L13*E25</f>
        <v>0</v>
      </c>
      <c r="F53" s="63">
        <f>'Cenova nabidka NAFTA'!$L13*F25</f>
        <v>0</v>
      </c>
      <c r="G53" s="63">
        <f>'Cenova nabidka NAFTA'!$L13*G25</f>
        <v>0</v>
      </c>
      <c r="H53" s="63">
        <f>'Cenova nabidka NAFTA'!$L13*H25</f>
        <v>0</v>
      </c>
      <c r="I53" s="63">
        <f>'Cenova nabidka NAFTA'!$L13*I25</f>
        <v>0</v>
      </c>
      <c r="J53" s="63">
        <f>'Cenova nabidka NAFTA'!$L13*J25</f>
        <v>0</v>
      </c>
      <c r="K53" s="63">
        <f>'Cenova nabidka NAFTA'!$L13*K25</f>
        <v>0</v>
      </c>
      <c r="L53" s="63">
        <f>'Cenova nabidka NAFTA'!$L13*L25</f>
        <v>0</v>
      </c>
      <c r="M53" s="63">
        <f>'Cenova nabidka NAFTA'!$L13*M25</f>
        <v>0</v>
      </c>
      <c r="N53" s="63">
        <f>'Cenova nabidka NAFTA'!$L13*N25</f>
        <v>0</v>
      </c>
    </row>
    <row r="54" spans="2:14" hidden="1">
      <c r="B54" s="60" t="s">
        <v>29</v>
      </c>
      <c r="C54" s="47" t="s">
        <v>60</v>
      </c>
      <c r="D54" s="48"/>
      <c r="E54" s="63">
        <f>'Cenova nabidka NAFTA'!$L14*E26</f>
        <v>0</v>
      </c>
      <c r="F54" s="63">
        <f>'Cenova nabidka NAFTA'!$L14*F26</f>
        <v>0</v>
      </c>
      <c r="G54" s="63">
        <f>'Cenova nabidka NAFTA'!$L14*G26</f>
        <v>0</v>
      </c>
      <c r="H54" s="63">
        <f>'Cenova nabidka NAFTA'!$L14*H26</f>
        <v>0</v>
      </c>
      <c r="I54" s="63">
        <f>'Cenova nabidka NAFTA'!$L14*I26</f>
        <v>0</v>
      </c>
      <c r="J54" s="63">
        <f>'Cenova nabidka NAFTA'!$L14*J26</f>
        <v>0</v>
      </c>
      <c r="K54" s="63">
        <f>'Cenova nabidka NAFTA'!$L14*K26</f>
        <v>0</v>
      </c>
      <c r="L54" s="63">
        <f>'Cenova nabidka NAFTA'!$L14*L26</f>
        <v>0</v>
      </c>
      <c r="M54" s="63">
        <f>'Cenova nabidka NAFTA'!$L14*M26</f>
        <v>0</v>
      </c>
      <c r="N54" s="63">
        <f>'Cenova nabidka NAFTA'!$L14*N26</f>
        <v>0</v>
      </c>
    </row>
    <row r="55" spans="2:14" hidden="1">
      <c r="B55" s="60">
        <v>15</v>
      </c>
      <c r="C55" s="47" t="s">
        <v>42</v>
      </c>
      <c r="D55" s="48"/>
      <c r="E55" s="63">
        <f>'Cenova nabidka NAFTA'!$L15*E27</f>
        <v>0</v>
      </c>
      <c r="F55" s="63">
        <f>'Cenova nabidka NAFTA'!$L15*F27</f>
        <v>0</v>
      </c>
      <c r="G55" s="63">
        <f>'Cenova nabidka NAFTA'!$L15*G27</f>
        <v>0</v>
      </c>
      <c r="H55" s="63">
        <f>'Cenova nabidka NAFTA'!$L15*H27</f>
        <v>0</v>
      </c>
      <c r="I55" s="63">
        <f>'Cenova nabidka NAFTA'!$L15*I27</f>
        <v>0</v>
      </c>
      <c r="J55" s="63">
        <f>'Cenova nabidka NAFTA'!$L15*J27</f>
        <v>0</v>
      </c>
      <c r="K55" s="63">
        <f>'Cenova nabidka NAFTA'!$L15*K27</f>
        <v>0</v>
      </c>
      <c r="L55" s="63">
        <f>'Cenova nabidka NAFTA'!$L15*L27</f>
        <v>0</v>
      </c>
      <c r="M55" s="63">
        <f>'Cenova nabidka NAFTA'!$L15*M27</f>
        <v>0</v>
      </c>
      <c r="N55" s="63">
        <f>'Cenova nabidka NAFTA'!$L15*N27</f>
        <v>0</v>
      </c>
    </row>
    <row r="56" spans="2:14" hidden="1">
      <c r="B56" s="60" t="s">
        <v>30</v>
      </c>
      <c r="C56" s="47" t="s">
        <v>61</v>
      </c>
      <c r="D56" s="48"/>
      <c r="E56" s="63">
        <f>'Cenova nabidka NAFTA'!$L16*E28</f>
        <v>0</v>
      </c>
      <c r="F56" s="63">
        <f>'Cenova nabidka NAFTA'!$L16*F28</f>
        <v>0</v>
      </c>
      <c r="G56" s="63">
        <f>'Cenova nabidka NAFTA'!$L16*G28</f>
        <v>0</v>
      </c>
      <c r="H56" s="63">
        <f>'Cenova nabidka NAFTA'!$L16*H28</f>
        <v>0</v>
      </c>
      <c r="I56" s="63">
        <f>'Cenova nabidka NAFTA'!$L16*I28</f>
        <v>0</v>
      </c>
      <c r="J56" s="63">
        <f>'Cenova nabidka NAFTA'!$L16*J28</f>
        <v>0</v>
      </c>
      <c r="K56" s="63">
        <f>'Cenova nabidka NAFTA'!$L16*K28</f>
        <v>0</v>
      </c>
      <c r="L56" s="63">
        <f>'Cenova nabidka NAFTA'!$L16*L28</f>
        <v>0</v>
      </c>
      <c r="M56" s="63">
        <f>'Cenova nabidka NAFTA'!$L16*M28</f>
        <v>0</v>
      </c>
      <c r="N56" s="63">
        <f>'Cenova nabidka NAFTA'!$L16*N28</f>
        <v>0</v>
      </c>
    </row>
    <row r="57" spans="2:14" hidden="1">
      <c r="B57" s="60" t="s">
        <v>31</v>
      </c>
      <c r="C57" s="47" t="s">
        <v>62</v>
      </c>
      <c r="D57" s="48"/>
      <c r="E57" s="63">
        <f>'Cenova nabidka NAFTA'!$L17*E29</f>
        <v>0</v>
      </c>
      <c r="F57" s="63">
        <f>'Cenova nabidka NAFTA'!$L17*F29</f>
        <v>0</v>
      </c>
      <c r="G57" s="63">
        <f>'Cenova nabidka NAFTA'!$L17*G29</f>
        <v>0</v>
      </c>
      <c r="H57" s="63">
        <f>'Cenova nabidka NAFTA'!$L17*H29</f>
        <v>0</v>
      </c>
      <c r="I57" s="63">
        <f>'Cenova nabidka NAFTA'!$L17*I29</f>
        <v>0</v>
      </c>
      <c r="J57" s="63">
        <f>'Cenova nabidka NAFTA'!$L17*J29</f>
        <v>0</v>
      </c>
      <c r="K57" s="63">
        <f>'Cenova nabidka NAFTA'!$L17*K29</f>
        <v>0</v>
      </c>
      <c r="L57" s="63">
        <f>'Cenova nabidka NAFTA'!$L17*L29</f>
        <v>0</v>
      </c>
      <c r="M57" s="63">
        <f>'Cenova nabidka NAFTA'!$L17*M29</f>
        <v>0</v>
      </c>
      <c r="N57" s="63">
        <f>'Cenova nabidka NAFTA'!$L17*N29</f>
        <v>0</v>
      </c>
    </row>
    <row r="58" spans="2:14" hidden="1">
      <c r="B58" s="60" t="s">
        <v>40</v>
      </c>
      <c r="C58" s="47" t="s">
        <v>63</v>
      </c>
      <c r="D58" s="48"/>
      <c r="E58" s="63">
        <f>'Cenova nabidka NAFTA'!$L18*E30</f>
        <v>0</v>
      </c>
      <c r="F58" s="63">
        <f>'Cenova nabidka NAFTA'!$L18*F30</f>
        <v>0</v>
      </c>
      <c r="G58" s="63">
        <f>'Cenova nabidka NAFTA'!$L18*G30</f>
        <v>0</v>
      </c>
      <c r="H58" s="63">
        <f>'Cenova nabidka NAFTA'!$L18*H30</f>
        <v>0</v>
      </c>
      <c r="I58" s="63">
        <f>'Cenova nabidka NAFTA'!$L18*I30</f>
        <v>0</v>
      </c>
      <c r="J58" s="63">
        <f>'Cenova nabidka NAFTA'!$L18*J30</f>
        <v>0</v>
      </c>
      <c r="K58" s="63">
        <f>'Cenova nabidka NAFTA'!$L18*K30</f>
        <v>0</v>
      </c>
      <c r="L58" s="63">
        <f>'Cenova nabidka NAFTA'!$L18*L30</f>
        <v>0</v>
      </c>
      <c r="M58" s="63">
        <f>'Cenova nabidka NAFTA'!$L18*M30</f>
        <v>0</v>
      </c>
      <c r="N58" s="63">
        <f>'Cenova nabidka NAFTA'!$L18*N30</f>
        <v>0</v>
      </c>
    </row>
    <row r="59" spans="2:14" hidden="1">
      <c r="B59" s="60" t="s">
        <v>41</v>
      </c>
      <c r="C59" s="47" t="s">
        <v>64</v>
      </c>
      <c r="D59" s="48"/>
      <c r="E59" s="63">
        <f>'Cenova nabidka NAFTA'!$L19*E31</f>
        <v>0</v>
      </c>
      <c r="F59" s="63">
        <f>'Cenova nabidka NAFTA'!$L19*F31</f>
        <v>0</v>
      </c>
      <c r="G59" s="63">
        <f>'Cenova nabidka NAFTA'!$L19*G31</f>
        <v>0</v>
      </c>
      <c r="H59" s="63">
        <f>'Cenova nabidka NAFTA'!$L19*H31</f>
        <v>0</v>
      </c>
      <c r="I59" s="63">
        <f>'Cenova nabidka NAFTA'!$L19*I31</f>
        <v>0</v>
      </c>
      <c r="J59" s="63">
        <f>'Cenova nabidka NAFTA'!$L19*J31</f>
        <v>0</v>
      </c>
      <c r="K59" s="63">
        <f>'Cenova nabidka NAFTA'!$L19*K31</f>
        <v>0</v>
      </c>
      <c r="L59" s="63">
        <f>'Cenova nabidka NAFTA'!$L19*L31</f>
        <v>0</v>
      </c>
      <c r="M59" s="63">
        <f>'Cenova nabidka NAFTA'!$L19*M31</f>
        <v>0</v>
      </c>
      <c r="N59" s="63">
        <f>'Cenova nabidka NAFTA'!$L19*N31</f>
        <v>0</v>
      </c>
    </row>
    <row r="60" spans="2:14" hidden="1">
      <c r="B60" s="60">
        <v>18</v>
      </c>
      <c r="C60" s="47" t="s">
        <v>13</v>
      </c>
      <c r="D60" s="48"/>
      <c r="E60" s="63">
        <f>'Cenova nabidka NAFTA'!$L20*E32</f>
        <v>0</v>
      </c>
      <c r="F60" s="63">
        <f>'Cenova nabidka NAFTA'!$L20*F32</f>
        <v>0</v>
      </c>
      <c r="G60" s="63">
        <f>'Cenova nabidka NAFTA'!$L20*G32</f>
        <v>0</v>
      </c>
      <c r="H60" s="63">
        <f>'Cenova nabidka NAFTA'!$L20*H32</f>
        <v>0</v>
      </c>
      <c r="I60" s="63">
        <f>'Cenova nabidka NAFTA'!$L20*I32</f>
        <v>0</v>
      </c>
      <c r="J60" s="63">
        <f>'Cenova nabidka NAFTA'!$L20*J32</f>
        <v>0</v>
      </c>
      <c r="K60" s="63">
        <f>'Cenova nabidka NAFTA'!$L20*K32</f>
        <v>0</v>
      </c>
      <c r="L60" s="63">
        <f>'Cenova nabidka NAFTA'!$L20*L32</f>
        <v>0</v>
      </c>
      <c r="M60" s="63">
        <f>'Cenova nabidka NAFTA'!$L20*M32</f>
        <v>0</v>
      </c>
      <c r="N60" s="63">
        <f>'Cenova nabidka NAFTA'!$L20*N32</f>
        <v>0</v>
      </c>
    </row>
    <row r="61" spans="2:14" hidden="1">
      <c r="B61" s="60">
        <v>19</v>
      </c>
      <c r="C61" s="47" t="s">
        <v>14</v>
      </c>
      <c r="D61" s="48"/>
      <c r="E61" s="63">
        <f>'Cenova nabidka NAFTA'!$L21*E33</f>
        <v>0</v>
      </c>
      <c r="F61" s="63">
        <f>'Cenova nabidka NAFTA'!$L21*F33</f>
        <v>0</v>
      </c>
      <c r="G61" s="63">
        <f>'Cenova nabidka NAFTA'!$L21*G33</f>
        <v>0</v>
      </c>
      <c r="H61" s="63">
        <f>'Cenova nabidka NAFTA'!$L21*H33</f>
        <v>0</v>
      </c>
      <c r="I61" s="63">
        <f>'Cenova nabidka NAFTA'!$L21*I33</f>
        <v>0</v>
      </c>
      <c r="J61" s="63">
        <f>'Cenova nabidka NAFTA'!$L21*J33</f>
        <v>0</v>
      </c>
      <c r="K61" s="63">
        <f>'Cenova nabidka NAFTA'!$L21*K33</f>
        <v>0</v>
      </c>
      <c r="L61" s="63">
        <f>'Cenova nabidka NAFTA'!$L21*L33</f>
        <v>0</v>
      </c>
      <c r="M61" s="63">
        <f>'Cenova nabidka NAFTA'!$L21*M33</f>
        <v>0</v>
      </c>
      <c r="N61" s="63">
        <f>'Cenova nabidka NAFTA'!$L21*N33</f>
        <v>0</v>
      </c>
    </row>
    <row r="62" spans="2:14" hidden="1">
      <c r="B62" s="60">
        <v>20</v>
      </c>
      <c r="C62" s="47" t="s">
        <v>15</v>
      </c>
      <c r="D62" s="48"/>
      <c r="E62" s="63">
        <f>'Cenova nabidka NAFTA'!$L22*E34</f>
        <v>0</v>
      </c>
      <c r="F62" s="63">
        <f>'Cenova nabidka NAFTA'!$L22*F34</f>
        <v>0</v>
      </c>
      <c r="G62" s="63">
        <f>'Cenova nabidka NAFTA'!$L22*G34</f>
        <v>0</v>
      </c>
      <c r="H62" s="63">
        <f>'Cenova nabidka NAFTA'!$L22*H34</f>
        <v>0</v>
      </c>
      <c r="I62" s="63">
        <f>'Cenova nabidka NAFTA'!$L22*I34</f>
        <v>0</v>
      </c>
      <c r="J62" s="63">
        <f>'Cenova nabidka NAFTA'!$L22*J34</f>
        <v>0</v>
      </c>
      <c r="K62" s="63">
        <f>'Cenova nabidka NAFTA'!$L22*K34</f>
        <v>0</v>
      </c>
      <c r="L62" s="63">
        <f>'Cenova nabidka NAFTA'!$L22*L34</f>
        <v>0</v>
      </c>
      <c r="M62" s="63">
        <f>'Cenova nabidka NAFTA'!$L22*M34</f>
        <v>0</v>
      </c>
      <c r="N62" s="63">
        <f>'Cenova nabidka NAFTA'!$L22*N34</f>
        <v>0</v>
      </c>
    </row>
    <row r="63" spans="2:14" hidden="1">
      <c r="B63" s="60">
        <v>21</v>
      </c>
      <c r="C63" s="47" t="s">
        <v>16</v>
      </c>
      <c r="D63" s="48"/>
      <c r="E63" s="63">
        <f>'Cenova nabidka NAFTA'!$L23*E35</f>
        <v>0</v>
      </c>
      <c r="F63" s="63">
        <f>'Cenova nabidka NAFTA'!$L23*F35</f>
        <v>0</v>
      </c>
      <c r="G63" s="63">
        <f>'Cenova nabidka NAFTA'!$L23*G35</f>
        <v>0</v>
      </c>
      <c r="H63" s="63">
        <f>'Cenova nabidka NAFTA'!$L23*H35</f>
        <v>0</v>
      </c>
      <c r="I63" s="63">
        <f>'Cenova nabidka NAFTA'!$L23*I35</f>
        <v>0</v>
      </c>
      <c r="J63" s="63">
        <f>'Cenova nabidka NAFTA'!$L23*J35</f>
        <v>0</v>
      </c>
      <c r="K63" s="63">
        <f>'Cenova nabidka NAFTA'!$L23*K35</f>
        <v>0</v>
      </c>
      <c r="L63" s="63">
        <f>'Cenova nabidka NAFTA'!$L23*L35</f>
        <v>0</v>
      </c>
      <c r="M63" s="63">
        <f>'Cenova nabidka NAFTA'!$L23*M35</f>
        <v>0</v>
      </c>
      <c r="N63" s="63">
        <f>'Cenova nabidka NAFTA'!$L23*N35</f>
        <v>0</v>
      </c>
    </row>
    <row r="64" spans="2:14" hidden="1">
      <c r="B64" s="60">
        <v>22</v>
      </c>
      <c r="C64" s="47" t="s">
        <v>17</v>
      </c>
      <c r="D64" s="48"/>
      <c r="E64" s="63">
        <f>'Cenova nabidka NAFTA'!$L24*E36</f>
        <v>0</v>
      </c>
      <c r="F64" s="63">
        <f>'Cenova nabidka NAFTA'!$L24*F36</f>
        <v>0</v>
      </c>
      <c r="G64" s="63">
        <f>'Cenova nabidka NAFTA'!$L24*G36</f>
        <v>0</v>
      </c>
      <c r="H64" s="63">
        <f>'Cenova nabidka NAFTA'!$L24*H36</f>
        <v>0</v>
      </c>
      <c r="I64" s="63">
        <f>'Cenova nabidka NAFTA'!$L24*I36</f>
        <v>0</v>
      </c>
      <c r="J64" s="63">
        <f>'Cenova nabidka NAFTA'!$L24*J36</f>
        <v>0</v>
      </c>
      <c r="K64" s="63">
        <f>'Cenova nabidka NAFTA'!$L24*K36</f>
        <v>0</v>
      </c>
      <c r="L64" s="63">
        <f>'Cenova nabidka NAFTA'!$L24*L36</f>
        <v>0</v>
      </c>
      <c r="M64" s="63">
        <f>'Cenova nabidka NAFTA'!$L24*M36</f>
        <v>0</v>
      </c>
      <c r="N64" s="63">
        <f>'Cenova nabidka NAFTA'!$L24*N36</f>
        <v>0</v>
      </c>
    </row>
    <row r="65" spans="2:15" hidden="1">
      <c r="B65" s="60">
        <v>23</v>
      </c>
      <c r="C65" s="47" t="s">
        <v>18</v>
      </c>
      <c r="D65" s="48"/>
      <c r="E65" s="63">
        <f>'Cenova nabidka NAFTA'!$L25*E37</f>
        <v>0</v>
      </c>
      <c r="F65" s="63">
        <f>'Cenova nabidka NAFTA'!$L25*F37</f>
        <v>0</v>
      </c>
      <c r="G65" s="63">
        <f>'Cenova nabidka NAFTA'!$L25*G37</f>
        <v>0</v>
      </c>
      <c r="H65" s="63">
        <f>'Cenova nabidka NAFTA'!$L25*H37</f>
        <v>0</v>
      </c>
      <c r="I65" s="63">
        <f>'Cenova nabidka NAFTA'!$L25*I37</f>
        <v>0</v>
      </c>
      <c r="J65" s="63">
        <f>'Cenova nabidka NAFTA'!$L25*J37</f>
        <v>0</v>
      </c>
      <c r="K65" s="63">
        <f>'Cenova nabidka NAFTA'!$L25*K37</f>
        <v>0</v>
      </c>
      <c r="L65" s="63">
        <f>'Cenova nabidka NAFTA'!$L25*L37</f>
        <v>0</v>
      </c>
      <c r="M65" s="63">
        <f>'Cenova nabidka NAFTA'!$L25*M37</f>
        <v>0</v>
      </c>
      <c r="N65" s="63">
        <f>'Cenova nabidka NAFTA'!$L25*N37</f>
        <v>0</v>
      </c>
    </row>
    <row r="66" spans="2:15" hidden="1">
      <c r="B66" s="60">
        <v>24</v>
      </c>
      <c r="C66" s="47" t="s">
        <v>19</v>
      </c>
      <c r="D66" s="48"/>
      <c r="E66" s="63">
        <f>'Cenova nabidka NAFTA'!$L26*E38</f>
        <v>0</v>
      </c>
      <c r="F66" s="63">
        <f>'Cenova nabidka NAFTA'!$L26*F38</f>
        <v>0</v>
      </c>
      <c r="G66" s="63">
        <f>'Cenova nabidka NAFTA'!$L26*G38</f>
        <v>0</v>
      </c>
      <c r="H66" s="63">
        <f>'Cenova nabidka NAFTA'!$L26*H38</f>
        <v>0</v>
      </c>
      <c r="I66" s="63">
        <f>'Cenova nabidka NAFTA'!$L26*I38</f>
        <v>0</v>
      </c>
      <c r="J66" s="63">
        <f>'Cenova nabidka NAFTA'!$L26*J38</f>
        <v>0</v>
      </c>
      <c r="K66" s="63">
        <f>'Cenova nabidka NAFTA'!$L26*K38</f>
        <v>0</v>
      </c>
      <c r="L66" s="63">
        <f>'Cenova nabidka NAFTA'!$L26*L38</f>
        <v>0</v>
      </c>
      <c r="M66" s="63">
        <f>'Cenova nabidka NAFTA'!$L26*M38</f>
        <v>0</v>
      </c>
      <c r="N66" s="63">
        <f>'Cenova nabidka NAFTA'!$L26*N38</f>
        <v>0</v>
      </c>
    </row>
    <row r="67" spans="2:15" hidden="1">
      <c r="B67" s="60">
        <v>25</v>
      </c>
      <c r="C67" s="47" t="s">
        <v>20</v>
      </c>
      <c r="D67" s="48"/>
      <c r="E67" s="63">
        <f>'Cenova nabidka NAFTA'!$L27*E39</f>
        <v>0</v>
      </c>
      <c r="F67" s="63">
        <f>'Cenova nabidka NAFTA'!$L27*F39</f>
        <v>0</v>
      </c>
      <c r="G67" s="63">
        <f>'Cenova nabidka NAFTA'!$L27*G39</f>
        <v>0</v>
      </c>
      <c r="H67" s="63">
        <f>'Cenova nabidka NAFTA'!$L27*H39</f>
        <v>0</v>
      </c>
      <c r="I67" s="63">
        <f>'Cenova nabidka NAFTA'!$L27*I39</f>
        <v>0</v>
      </c>
      <c r="J67" s="63">
        <f>'Cenova nabidka NAFTA'!$L27*J39</f>
        <v>0</v>
      </c>
      <c r="K67" s="63">
        <f>'Cenova nabidka NAFTA'!$L27*K39</f>
        <v>0</v>
      </c>
      <c r="L67" s="63">
        <f>'Cenova nabidka NAFTA'!$L27*L39</f>
        <v>0</v>
      </c>
      <c r="M67" s="63">
        <f>'Cenova nabidka NAFTA'!$L27*M39</f>
        <v>0</v>
      </c>
      <c r="N67" s="63">
        <f>'Cenova nabidka NAFTA'!$L27*N39</f>
        <v>0</v>
      </c>
    </row>
    <row r="68" spans="2:15" hidden="1">
      <c r="B68" s="71"/>
      <c r="C68" s="47" t="s">
        <v>84</v>
      </c>
      <c r="D68" s="48"/>
      <c r="E68" s="63">
        <f>'Cenova nabidka NAFTA'!$L29*E41</f>
        <v>0</v>
      </c>
      <c r="F68" s="63">
        <f>'Cenova nabidka NAFTA'!$L29*F41</f>
        <v>0</v>
      </c>
      <c r="G68" s="63">
        <f>'Cenova nabidka NAFTA'!$L29*G41</f>
        <v>0</v>
      </c>
      <c r="H68" s="63">
        <f>'Cenova nabidka NAFTA'!$L29*H41</f>
        <v>0</v>
      </c>
      <c r="I68" s="63">
        <f>'Cenova nabidka NAFTA'!$L29*I41</f>
        <v>0</v>
      </c>
      <c r="J68" s="63">
        <f>'Cenova nabidka NAFTA'!$L29*J41</f>
        <v>0</v>
      </c>
      <c r="K68" s="63">
        <f>'Cenova nabidka NAFTA'!$L29*K41</f>
        <v>0</v>
      </c>
      <c r="L68" s="63">
        <f>'Cenova nabidka NAFTA'!$L29*L41</f>
        <v>0</v>
      </c>
      <c r="M68" s="63">
        <f>'Cenova nabidka NAFTA'!$L29*M41</f>
        <v>0</v>
      </c>
      <c r="N68" s="63">
        <f>'Cenova nabidka NAFTA'!$L29*N41</f>
        <v>0</v>
      </c>
    </row>
    <row r="69" spans="2:15" hidden="1">
      <c r="B69" s="72"/>
      <c r="C69" s="47" t="s">
        <v>44</v>
      </c>
      <c r="D69" s="48"/>
      <c r="E69" s="63">
        <f>'Cenova nabidka NAFTA'!$L30*E42</f>
        <v>0</v>
      </c>
      <c r="F69" s="63">
        <f>'Cenova nabidka NAFTA'!$L30*F42</f>
        <v>0</v>
      </c>
      <c r="G69" s="63">
        <f>'Cenova nabidka NAFTA'!$L30*G42</f>
        <v>0</v>
      </c>
      <c r="H69" s="63">
        <f>'Cenova nabidka NAFTA'!$L30*H42</f>
        <v>0</v>
      </c>
      <c r="I69" s="63">
        <f>'Cenova nabidka NAFTA'!$L30*I42</f>
        <v>0</v>
      </c>
      <c r="J69" s="63">
        <f>'Cenova nabidka NAFTA'!$L30*J42</f>
        <v>0</v>
      </c>
      <c r="K69" s="63">
        <f>'Cenova nabidka NAFTA'!$L30*K42</f>
        <v>0</v>
      </c>
      <c r="L69" s="63">
        <f>'Cenova nabidka NAFTA'!$L30*L42</f>
        <v>0</v>
      </c>
      <c r="M69" s="63">
        <f>'Cenova nabidka NAFTA'!$L30*M42</f>
        <v>0</v>
      </c>
      <c r="N69" s="63">
        <f>'Cenova nabidka NAFTA'!$L30*N42</f>
        <v>0</v>
      </c>
    </row>
    <row r="70" spans="2:15" s="11" customFormat="1" hidden="1">
      <c r="B70" s="73"/>
      <c r="C70" s="67" t="s">
        <v>68</v>
      </c>
      <c r="D70" s="68"/>
      <c r="E70" s="69">
        <f t="shared" ref="E70:N70" si="4">SUM(E48:E69)</f>
        <v>0</v>
      </c>
      <c r="F70" s="69">
        <f t="shared" si="4"/>
        <v>0</v>
      </c>
      <c r="G70" s="69">
        <f t="shared" si="4"/>
        <v>0</v>
      </c>
      <c r="H70" s="69">
        <f t="shared" si="4"/>
        <v>0</v>
      </c>
      <c r="I70" s="69">
        <f t="shared" si="4"/>
        <v>0</v>
      </c>
      <c r="J70" s="69">
        <f t="shared" si="4"/>
        <v>0</v>
      </c>
      <c r="K70" s="69">
        <f t="shared" si="4"/>
        <v>0</v>
      </c>
      <c r="L70" s="69">
        <f t="shared" si="4"/>
        <v>0</v>
      </c>
      <c r="M70" s="69">
        <f t="shared" si="4"/>
        <v>0</v>
      </c>
      <c r="N70" s="69">
        <f t="shared" si="4"/>
        <v>0</v>
      </c>
      <c r="O70" s="70"/>
    </row>
    <row r="71" spans="2:15" hidden="1">
      <c r="B71" s="72"/>
      <c r="C71" s="47" t="s">
        <v>66</v>
      </c>
      <c r="D71" s="48"/>
      <c r="E71" s="63">
        <f t="shared" ref="E71:N71" si="5">VV_nafta</f>
        <v>1749317</v>
      </c>
      <c r="F71" s="63">
        <f t="shared" si="5"/>
        <v>1749317</v>
      </c>
      <c r="G71" s="63">
        <f t="shared" si="5"/>
        <v>1749317</v>
      </c>
      <c r="H71" s="63">
        <f t="shared" si="5"/>
        <v>1749317</v>
      </c>
      <c r="I71" s="63">
        <f t="shared" si="5"/>
        <v>1749317</v>
      </c>
      <c r="J71" s="63">
        <f t="shared" si="5"/>
        <v>1749317</v>
      </c>
      <c r="K71" s="63">
        <f t="shared" si="5"/>
        <v>1749317</v>
      </c>
      <c r="L71" s="63">
        <f t="shared" si="5"/>
        <v>1749317</v>
      </c>
      <c r="M71" s="63">
        <f t="shared" si="5"/>
        <v>1749317</v>
      </c>
      <c r="N71" s="63">
        <f t="shared" si="5"/>
        <v>1749317</v>
      </c>
    </row>
    <row r="72" spans="2:15" hidden="1">
      <c r="B72" s="72"/>
      <c r="C72" s="47" t="s">
        <v>66</v>
      </c>
      <c r="D72" s="48"/>
      <c r="E72" s="63" t="e">
        <f>'Cenova nabidka NAFTA'!#REF!</f>
        <v>#REF!</v>
      </c>
      <c r="F72" s="63" t="e">
        <f>'Cenova nabidka NAFTA'!#REF!</f>
        <v>#REF!</v>
      </c>
      <c r="G72" s="63" t="e">
        <f>'Cenova nabidka NAFTA'!#REF!</f>
        <v>#REF!</v>
      </c>
      <c r="H72" s="63" t="e">
        <f>'Cenova nabidka NAFTA'!#REF!</f>
        <v>#REF!</v>
      </c>
      <c r="I72" s="63" t="e">
        <f>'Cenova nabidka NAFTA'!#REF!</f>
        <v>#REF!</v>
      </c>
      <c r="J72" s="63" t="e">
        <f>'Cenova nabidka NAFTA'!#REF!</f>
        <v>#REF!</v>
      </c>
      <c r="K72" s="63" t="e">
        <f>'Cenova nabidka NAFTA'!#REF!</f>
        <v>#REF!</v>
      </c>
      <c r="L72" s="63" t="e">
        <f>'Cenova nabidka NAFTA'!#REF!</f>
        <v>#REF!</v>
      </c>
      <c r="M72" s="63" t="e">
        <f>'Cenova nabidka NAFTA'!#REF!</f>
        <v>#REF!</v>
      </c>
      <c r="N72" s="63" t="e">
        <f>'Cenova nabidka NAFTA'!#REF!</f>
        <v>#REF!</v>
      </c>
    </row>
    <row r="73" spans="2:15" hidden="1">
      <c r="B73" s="72"/>
      <c r="C73" s="47" t="s">
        <v>66</v>
      </c>
      <c r="D73" s="48"/>
      <c r="E73" s="63" t="e">
        <f>'Cenova nabidka NAFTA'!#REF!</f>
        <v>#REF!</v>
      </c>
      <c r="F73" s="63" t="e">
        <f>'Cenova nabidka NAFTA'!#REF!</f>
        <v>#REF!</v>
      </c>
      <c r="G73" s="63" t="e">
        <f>'Cenova nabidka NAFTA'!#REF!</f>
        <v>#REF!</v>
      </c>
      <c r="H73" s="63" t="e">
        <f>'Cenova nabidka NAFTA'!#REF!</f>
        <v>#REF!</v>
      </c>
      <c r="I73" s="63" t="e">
        <f>'Cenova nabidka NAFTA'!#REF!</f>
        <v>#REF!</v>
      </c>
      <c r="J73" s="63" t="e">
        <f>'Cenova nabidka NAFTA'!#REF!</f>
        <v>#REF!</v>
      </c>
      <c r="K73" s="63" t="e">
        <f>'Cenova nabidka NAFTA'!#REF!</f>
        <v>#REF!</v>
      </c>
      <c r="L73" s="63" t="e">
        <f>'Cenova nabidka NAFTA'!#REF!</f>
        <v>#REF!</v>
      </c>
      <c r="M73" s="63" t="e">
        <f>'Cenova nabidka NAFTA'!#REF!</f>
        <v>#REF!</v>
      </c>
      <c r="N73" s="63" t="e">
        <f>'Cenova nabidka NAFTA'!#REF!</f>
        <v>#REF!</v>
      </c>
    </row>
    <row r="74" spans="2:15" ht="12.75" hidden="1" customHeight="1">
      <c r="B74" s="74"/>
      <c r="C74" s="64" t="s">
        <v>67</v>
      </c>
      <c r="D74" s="65"/>
      <c r="E74" s="66">
        <f t="shared" ref="E74:N74" si="6">E70/E71</f>
        <v>0</v>
      </c>
      <c r="F74" s="66">
        <f t="shared" si="6"/>
        <v>0</v>
      </c>
      <c r="G74" s="66">
        <f t="shared" si="6"/>
        <v>0</v>
      </c>
      <c r="H74" s="66">
        <f t="shared" si="6"/>
        <v>0</v>
      </c>
      <c r="I74" s="66">
        <f t="shared" si="6"/>
        <v>0</v>
      </c>
      <c r="J74" s="66">
        <f t="shared" si="6"/>
        <v>0</v>
      </c>
      <c r="K74" s="66">
        <f t="shared" si="6"/>
        <v>0</v>
      </c>
      <c r="L74" s="66">
        <f t="shared" si="6"/>
        <v>0</v>
      </c>
      <c r="M74" s="66">
        <f t="shared" si="6"/>
        <v>0</v>
      </c>
      <c r="N74" s="66">
        <f t="shared" si="6"/>
        <v>0</v>
      </c>
    </row>
    <row r="75" spans="2:15" ht="12.75" hidden="1" customHeight="1"/>
  </sheetData>
  <sheetProtection password="EEFD" sheet="1" objects="1" scenarios="1" formatColumns="0" formatRows="0"/>
  <mergeCells count="11">
    <mergeCell ref="B11:D11"/>
    <mergeCell ref="B12:D12"/>
    <mergeCell ref="B13:D13"/>
    <mergeCell ref="B14:D14"/>
    <mergeCell ref="G18:H18"/>
    <mergeCell ref="B10:D10"/>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N48"/>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10" customWidth="1"/>
    <col min="15" max="16384" width="9.140625" style="10" hidden="1"/>
  </cols>
  <sheetData>
    <row r="1" spans="1:14" customFormat="1">
      <c r="A1" s="10"/>
      <c r="B1" s="10"/>
      <c r="C1" s="10"/>
      <c r="D1" s="10"/>
      <c r="E1" s="10"/>
      <c r="F1" s="10"/>
      <c r="G1" s="10"/>
      <c r="H1" s="10"/>
      <c r="I1" s="10"/>
      <c r="J1" s="10"/>
      <c r="K1" s="10"/>
      <c r="L1" s="10"/>
      <c r="M1" s="10"/>
      <c r="N1" s="10"/>
    </row>
    <row r="2" spans="1:14" customFormat="1">
      <c r="A2" s="10"/>
      <c r="B2" s="11" t="s">
        <v>134</v>
      </c>
      <c r="C2" s="10"/>
      <c r="D2" s="10"/>
      <c r="E2" s="10"/>
      <c r="F2" s="10"/>
      <c r="G2" s="10"/>
      <c r="H2" s="10"/>
      <c r="I2" s="10"/>
      <c r="J2" s="10"/>
      <c r="K2" s="10"/>
      <c r="L2" s="10"/>
      <c r="M2" s="10"/>
      <c r="N2" s="10"/>
    </row>
    <row r="3" spans="1:14">
      <c r="A3" s="10"/>
      <c r="B3" s="10"/>
      <c r="C3" s="10"/>
      <c r="D3" s="747" t="s">
        <v>135</v>
      </c>
      <c r="E3" s="747"/>
      <c r="F3" s="747"/>
      <c r="G3" s="747"/>
      <c r="H3" s="747"/>
      <c r="I3" s="747"/>
      <c r="J3" s="747"/>
      <c r="K3" s="747"/>
      <c r="L3" s="747"/>
      <c r="M3" s="747"/>
    </row>
    <row r="4" spans="1:14" ht="13.5" thickBot="1">
      <c r="A4" s="10"/>
      <c r="B4" s="229"/>
      <c r="C4" s="230"/>
      <c r="D4" s="231">
        <f>VR</f>
        <v>1</v>
      </c>
      <c r="E4" s="231">
        <f>D4+1</f>
        <v>2</v>
      </c>
      <c r="F4" s="231">
        <f t="shared" ref="F4:M4" si="0">E4+1</f>
        <v>3</v>
      </c>
      <c r="G4" s="231">
        <f t="shared" si="0"/>
        <v>4</v>
      </c>
      <c r="H4" s="231">
        <f t="shared" si="0"/>
        <v>5</v>
      </c>
      <c r="I4" s="231">
        <f t="shared" si="0"/>
        <v>6</v>
      </c>
      <c r="J4" s="231">
        <f t="shared" si="0"/>
        <v>7</v>
      </c>
      <c r="K4" s="231">
        <f t="shared" si="0"/>
        <v>8</v>
      </c>
      <c r="L4" s="231">
        <f t="shared" si="0"/>
        <v>9</v>
      </c>
      <c r="M4" s="231">
        <f t="shared" si="0"/>
        <v>10</v>
      </c>
    </row>
    <row r="5" spans="1:14" ht="13.5" thickTop="1">
      <c r="A5" s="10"/>
      <c r="B5" s="22" t="s">
        <v>205</v>
      </c>
      <c r="C5" s="22" t="s">
        <v>33</v>
      </c>
      <c r="D5" s="341"/>
      <c r="E5" s="341"/>
      <c r="F5" s="341"/>
      <c r="G5" s="341"/>
      <c r="H5" s="341"/>
      <c r="I5" s="341"/>
      <c r="J5" s="341"/>
      <c r="K5" s="341"/>
      <c r="L5" s="341"/>
      <c r="M5" s="341"/>
    </row>
    <row r="6" spans="1:14">
      <c r="A6" s="10"/>
      <c r="B6" s="22" t="s">
        <v>206</v>
      </c>
      <c r="C6" s="22" t="s">
        <v>39</v>
      </c>
      <c r="D6" s="76">
        <f t="shared" ref="D6:M6" si="1">IF(D5=0,0,(D5/PP-1))</f>
        <v>0</v>
      </c>
      <c r="E6" s="76">
        <f t="shared" si="1"/>
        <v>0</v>
      </c>
      <c r="F6" s="76">
        <f t="shared" si="1"/>
        <v>0</v>
      </c>
      <c r="G6" s="76">
        <f t="shared" si="1"/>
        <v>0</v>
      </c>
      <c r="H6" s="76">
        <f t="shared" si="1"/>
        <v>0</v>
      </c>
      <c r="I6" s="76">
        <f t="shared" si="1"/>
        <v>0</v>
      </c>
      <c r="J6" s="76">
        <f t="shared" si="1"/>
        <v>0</v>
      </c>
      <c r="K6" s="76">
        <f t="shared" si="1"/>
        <v>0</v>
      </c>
      <c r="L6" s="76">
        <f t="shared" si="1"/>
        <v>0</v>
      </c>
      <c r="M6" s="76">
        <f t="shared" si="1"/>
        <v>0</v>
      </c>
    </row>
    <row r="7" spans="1:14">
      <c r="A7" s="10"/>
      <c r="B7" s="226"/>
      <c r="C7" s="226"/>
      <c r="D7" s="227"/>
      <c r="E7" s="227"/>
      <c r="F7" s="227"/>
      <c r="G7" s="227"/>
      <c r="H7" s="227"/>
      <c r="I7" s="227"/>
      <c r="J7" s="227"/>
      <c r="K7" s="227"/>
      <c r="L7" s="227"/>
      <c r="M7" s="227"/>
    </row>
    <row r="8" spans="1:14">
      <c r="A8" s="10"/>
      <c r="B8" s="225" t="s">
        <v>208</v>
      </c>
      <c r="C8" s="225" t="s">
        <v>247</v>
      </c>
      <c r="D8" s="355"/>
      <c r="E8" s="355"/>
      <c r="F8" s="355"/>
      <c r="G8" s="355"/>
      <c r="H8" s="355"/>
      <c r="I8" s="355"/>
      <c r="J8" s="355"/>
      <c r="K8" s="355"/>
      <c r="L8" s="355"/>
      <c r="M8" s="355"/>
    </row>
    <row r="9" spans="1:14">
      <c r="A9" s="10"/>
      <c r="B9" s="10"/>
      <c r="C9" s="10"/>
      <c r="D9" s="238"/>
      <c r="E9" s="55"/>
      <c r="F9" s="55"/>
      <c r="G9" s="55"/>
      <c r="H9" s="55"/>
      <c r="I9" s="55"/>
      <c r="J9" s="55"/>
      <c r="K9" s="55"/>
      <c r="L9" s="55"/>
      <c r="M9" s="55"/>
    </row>
    <row r="10" spans="1:14">
      <c r="A10" s="10"/>
      <c r="B10" s="11" t="s">
        <v>136</v>
      </c>
      <c r="D10" s="239"/>
      <c r="E10" s="239"/>
      <c r="F10" s="239"/>
      <c r="G10" s="239"/>
      <c r="H10" s="239"/>
      <c r="I10" s="239"/>
      <c r="J10" s="239"/>
      <c r="K10" s="239"/>
      <c r="L10" s="239"/>
      <c r="M10" s="239"/>
    </row>
    <row r="11" spans="1:14">
      <c r="A11" s="10"/>
      <c r="B11" s="10"/>
      <c r="C11" s="10"/>
      <c r="D11" s="10"/>
      <c r="E11" s="10"/>
      <c r="F11" s="10"/>
      <c r="G11" s="10"/>
      <c r="H11" s="10"/>
      <c r="I11" s="10"/>
      <c r="J11" s="10"/>
      <c r="K11" s="10"/>
      <c r="L11" s="10"/>
      <c r="M11" s="10"/>
    </row>
    <row r="12" spans="1:14">
      <c r="A12" s="10"/>
      <c r="B12" s="11" t="s">
        <v>241</v>
      </c>
      <c r="C12" s="10"/>
      <c r="D12" s="747" t="s">
        <v>135</v>
      </c>
      <c r="E12" s="747"/>
      <c r="F12" s="747"/>
      <c r="G12" s="747"/>
      <c r="H12" s="747"/>
      <c r="I12" s="747"/>
      <c r="J12" s="747"/>
      <c r="K12" s="747"/>
      <c r="L12" s="747"/>
      <c r="M12" s="747"/>
    </row>
    <row r="13" spans="1:14" ht="13.5" thickBot="1">
      <c r="A13" s="10"/>
      <c r="B13" s="229"/>
      <c r="C13" s="230"/>
      <c r="D13" s="231">
        <f>VR</f>
        <v>1</v>
      </c>
      <c r="E13" s="231">
        <f>D13+1</f>
        <v>2</v>
      </c>
      <c r="F13" s="231">
        <f t="shared" ref="F13" si="2">E13+1</f>
        <v>3</v>
      </c>
      <c r="G13" s="231">
        <f t="shared" ref="G13" si="3">F13+1</f>
        <v>4</v>
      </c>
      <c r="H13" s="231">
        <f t="shared" ref="H13" si="4">G13+1</f>
        <v>5</v>
      </c>
      <c r="I13" s="231">
        <f t="shared" ref="I13" si="5">H13+1</f>
        <v>6</v>
      </c>
      <c r="J13" s="231">
        <f t="shared" ref="J13" si="6">I13+1</f>
        <v>7</v>
      </c>
      <c r="K13" s="231">
        <f t="shared" ref="K13" si="7">J13+1</f>
        <v>8</v>
      </c>
      <c r="L13" s="231">
        <f t="shared" ref="L13" si="8">K13+1</f>
        <v>9</v>
      </c>
      <c r="M13" s="231">
        <f t="shared" ref="M13" si="9">L13+1</f>
        <v>10</v>
      </c>
    </row>
    <row r="14" spans="1:14" ht="13.5" thickTop="1">
      <c r="A14" s="10"/>
      <c r="B14" s="191" t="s">
        <v>123</v>
      </c>
      <c r="C14" s="22" t="s">
        <v>34</v>
      </c>
      <c r="D14" s="370">
        <f>'Vypocty NAFTA'!E34</f>
        <v>0</v>
      </c>
      <c r="E14" s="370">
        <f>'Vypocty NAFTA'!F34</f>
        <v>0</v>
      </c>
      <c r="F14" s="370">
        <f>'Vypocty NAFTA'!G34</f>
        <v>0</v>
      </c>
      <c r="G14" s="370">
        <f>'Vypocty NAFTA'!H34</f>
        <v>0</v>
      </c>
      <c r="H14" s="370">
        <f>'Vypocty NAFTA'!I34</f>
        <v>0</v>
      </c>
      <c r="I14" s="370">
        <f>'Vypocty NAFTA'!J34</f>
        <v>0</v>
      </c>
      <c r="J14" s="370">
        <f>'Vypocty NAFTA'!K34</f>
        <v>0</v>
      </c>
      <c r="K14" s="370">
        <f>'Vypocty NAFTA'!L34</f>
        <v>0</v>
      </c>
      <c r="L14" s="370">
        <f>'Vypocty NAFTA'!M34</f>
        <v>0</v>
      </c>
      <c r="M14" s="370">
        <f>'Vypocty NAFTA'!N34</f>
        <v>0</v>
      </c>
    </row>
    <row r="15" spans="1:14">
      <c r="A15" s="10"/>
      <c r="B15" s="191" t="s">
        <v>110</v>
      </c>
      <c r="C15" s="22" t="s">
        <v>34</v>
      </c>
      <c r="D15" s="370">
        <f>'Vypocty CNG'!E34</f>
        <v>0</v>
      </c>
      <c r="E15" s="370">
        <f>'Vypocty CNG'!F34</f>
        <v>0</v>
      </c>
      <c r="F15" s="370">
        <f>'Vypocty CNG'!G34</f>
        <v>0</v>
      </c>
      <c r="G15" s="370">
        <f>'Vypocty CNG'!H34</f>
        <v>0</v>
      </c>
      <c r="H15" s="370">
        <f>'Vypocty CNG'!I34</f>
        <v>0</v>
      </c>
      <c r="I15" s="370">
        <f>'Vypocty CNG'!J34</f>
        <v>0</v>
      </c>
      <c r="J15" s="370">
        <f>'Vypocty CNG'!K34</f>
        <v>0</v>
      </c>
      <c r="K15" s="370">
        <f>'Vypocty CNG'!L34</f>
        <v>0</v>
      </c>
      <c r="L15" s="370">
        <f>'Vypocty CNG'!M34</f>
        <v>0</v>
      </c>
      <c r="M15" s="370">
        <f>'Vypocty CNG'!N34</f>
        <v>0</v>
      </c>
    </row>
    <row r="16" spans="1:14">
      <c r="A16" s="10"/>
      <c r="B16" s="191" t="s">
        <v>265</v>
      </c>
      <c r="C16" s="22" t="s">
        <v>34</v>
      </c>
      <c r="D16" s="370">
        <f>'Vypocty ELEKTRO'!E34</f>
        <v>0</v>
      </c>
      <c r="E16" s="370">
        <f>'Vypocty ELEKTRO'!F34</f>
        <v>0</v>
      </c>
      <c r="F16" s="370">
        <f>'Vypocty ELEKTRO'!G34</f>
        <v>0</v>
      </c>
      <c r="G16" s="370">
        <f>'Vypocty ELEKTRO'!H34</f>
        <v>0</v>
      </c>
      <c r="H16" s="370">
        <f>'Vypocty ELEKTRO'!I34</f>
        <v>0</v>
      </c>
      <c r="I16" s="370">
        <f>'Vypocty ELEKTRO'!J34</f>
        <v>0</v>
      </c>
      <c r="J16" s="370">
        <f>'Vypocty ELEKTRO'!K34</f>
        <v>0</v>
      </c>
      <c r="K16" s="370">
        <f>'Vypocty ELEKTRO'!L34</f>
        <v>0</v>
      </c>
      <c r="L16" s="370">
        <f>'Vypocty ELEKTRO'!M34</f>
        <v>0</v>
      </c>
      <c r="M16" s="370">
        <f>'Vypocty ELEKTRO'!N34</f>
        <v>0</v>
      </c>
    </row>
    <row r="17" spans="1:13">
      <c r="A17" s="10"/>
      <c r="B17" s="242" t="s">
        <v>142</v>
      </c>
      <c r="C17" s="243" t="s">
        <v>34</v>
      </c>
      <c r="D17" s="371">
        <f>D14*'Technicke hodnoceni'!D$20+'Beh smlouvy'!D15*'Technicke hodnoceni'!D$21+'Beh smlouvy'!D16*'Technicke hodnoceni'!D$22</f>
        <v>0</v>
      </c>
      <c r="E17" s="371">
        <f>E14*'Technicke hodnoceni'!E$20+'Beh smlouvy'!E15*'Technicke hodnoceni'!E$21+'Beh smlouvy'!E16*'Technicke hodnoceni'!E$22</f>
        <v>0</v>
      </c>
      <c r="F17" s="371">
        <f>F14*'Technicke hodnoceni'!F$20+'Beh smlouvy'!F15*'Technicke hodnoceni'!F$21+'Beh smlouvy'!F16*'Technicke hodnoceni'!F$22</f>
        <v>0</v>
      </c>
      <c r="G17" s="371">
        <f>G14*'Technicke hodnoceni'!G$20+'Beh smlouvy'!G15*'Technicke hodnoceni'!G$21+'Beh smlouvy'!G16*'Technicke hodnoceni'!G$22</f>
        <v>0</v>
      </c>
      <c r="H17" s="371">
        <f>H14*'Technicke hodnoceni'!H$20+'Beh smlouvy'!H15*'Technicke hodnoceni'!H$21+'Beh smlouvy'!H16*'Technicke hodnoceni'!H$22</f>
        <v>0</v>
      </c>
      <c r="I17" s="371">
        <f>I14*'Technicke hodnoceni'!I$20+'Beh smlouvy'!I15*'Technicke hodnoceni'!I$21+'Beh smlouvy'!I16*'Technicke hodnoceni'!I$22</f>
        <v>0</v>
      </c>
      <c r="J17" s="371">
        <f>J14*'Technicke hodnoceni'!J$20+'Beh smlouvy'!J15*'Technicke hodnoceni'!J$21+'Beh smlouvy'!J16*'Technicke hodnoceni'!J$22</f>
        <v>0</v>
      </c>
      <c r="K17" s="371">
        <f>K14*'Technicke hodnoceni'!K$20+'Beh smlouvy'!K15*'Technicke hodnoceni'!K$21+'Beh smlouvy'!K16*'Technicke hodnoceni'!K$22</f>
        <v>0</v>
      </c>
      <c r="L17" s="371">
        <f>L14*'Technicke hodnoceni'!L$20+'Beh smlouvy'!L15*'Technicke hodnoceni'!L$21+'Beh smlouvy'!L16*'Technicke hodnoceni'!L$22</f>
        <v>0</v>
      </c>
      <c r="M17" s="371">
        <f>M14*'Technicke hodnoceni'!M$20+'Beh smlouvy'!M15*'Technicke hodnoceni'!M$21+'Beh smlouvy'!M16*'Technicke hodnoceni'!M$22</f>
        <v>0</v>
      </c>
    </row>
    <row r="18" spans="1:13">
      <c r="A18" s="10"/>
      <c r="B18" s="10"/>
      <c r="C18" s="10"/>
      <c r="D18" s="10"/>
      <c r="E18" s="10"/>
      <c r="F18" s="10"/>
      <c r="G18" s="10"/>
      <c r="H18" s="10"/>
      <c r="I18" s="10"/>
      <c r="J18" s="10"/>
      <c r="K18" s="10"/>
      <c r="L18" s="10"/>
      <c r="M18" s="10"/>
    </row>
    <row r="19" spans="1:13">
      <c r="A19" s="10"/>
      <c r="B19" s="11" t="s">
        <v>246</v>
      </c>
      <c r="C19" s="10"/>
      <c r="D19" s="319"/>
      <c r="E19" s="319"/>
      <c r="F19" s="319"/>
      <c r="G19" s="319"/>
      <c r="H19" s="748" t="s">
        <v>135</v>
      </c>
      <c r="I19" s="749"/>
      <c r="J19" s="319"/>
      <c r="K19" s="319"/>
      <c r="L19" s="319"/>
      <c r="M19" s="319"/>
    </row>
    <row r="20" spans="1:13" ht="13.5" thickBot="1">
      <c r="A20" s="10"/>
      <c r="B20" s="229"/>
      <c r="C20" s="230"/>
      <c r="D20" s="231">
        <f>VR</f>
        <v>1</v>
      </c>
      <c r="E20" s="231">
        <f>D20+1</f>
        <v>2</v>
      </c>
      <c r="F20" s="231">
        <f t="shared" ref="F20" si="10">E20+1</f>
        <v>3</v>
      </c>
      <c r="G20" s="231">
        <f t="shared" ref="G20" si="11">F20+1</f>
        <v>4</v>
      </c>
      <c r="H20" s="231">
        <f t="shared" ref="H20" si="12">G20+1</f>
        <v>5</v>
      </c>
      <c r="I20" s="231">
        <f t="shared" ref="I20" si="13">H20+1</f>
        <v>6</v>
      </c>
      <c r="J20" s="231">
        <f t="shared" ref="J20" si="14">I20+1</f>
        <v>7</v>
      </c>
      <c r="K20" s="231">
        <f t="shared" ref="K20" si="15">J20+1</f>
        <v>8</v>
      </c>
      <c r="L20" s="231">
        <f t="shared" ref="L20" si="16">K20+1</f>
        <v>9</v>
      </c>
      <c r="M20" s="231">
        <f t="shared" ref="M20" si="17">L20+1</f>
        <v>10</v>
      </c>
    </row>
    <row r="21" spans="1:13" ht="13.5" thickTop="1">
      <c r="A21" s="10"/>
      <c r="B21" s="191" t="str">
        <f>B14</f>
        <v>Nafta</v>
      </c>
      <c r="C21" s="22" t="s">
        <v>34</v>
      </c>
      <c r="D21" s="370">
        <f>'Vypocty NAFTA'!E63</f>
        <v>0</v>
      </c>
      <c r="E21" s="370">
        <f>'Vypocty NAFTA'!F63</f>
        <v>0</v>
      </c>
      <c r="F21" s="370">
        <f>'Vypocty NAFTA'!G63</f>
        <v>0</v>
      </c>
      <c r="G21" s="370">
        <f>'Vypocty NAFTA'!H63</f>
        <v>0</v>
      </c>
      <c r="H21" s="370">
        <f>'Vypocty NAFTA'!I63</f>
        <v>0</v>
      </c>
      <c r="I21" s="370">
        <f>'Vypocty NAFTA'!J63</f>
        <v>0</v>
      </c>
      <c r="J21" s="370">
        <f>'Vypocty NAFTA'!K63</f>
        <v>0</v>
      </c>
      <c r="K21" s="370">
        <f>'Vypocty NAFTA'!L63</f>
        <v>0</v>
      </c>
      <c r="L21" s="370">
        <f>'Vypocty NAFTA'!M63</f>
        <v>0</v>
      </c>
      <c r="M21" s="370">
        <f>'Vypocty NAFTA'!N63</f>
        <v>0</v>
      </c>
    </row>
    <row r="22" spans="1:13">
      <c r="A22" s="10"/>
      <c r="B22" s="191" t="str">
        <f>B15</f>
        <v>CNG</v>
      </c>
      <c r="C22" s="22" t="s">
        <v>34</v>
      </c>
      <c r="D22" s="370">
        <f>'Vypocty CNG'!E63</f>
        <v>0</v>
      </c>
      <c r="E22" s="370">
        <f>'Vypocty CNG'!F63</f>
        <v>0</v>
      </c>
      <c r="F22" s="370">
        <f>'Vypocty CNG'!G63</f>
        <v>0</v>
      </c>
      <c r="G22" s="370">
        <f>'Vypocty CNG'!H63</f>
        <v>0</v>
      </c>
      <c r="H22" s="370">
        <f>'Vypocty CNG'!I63</f>
        <v>0</v>
      </c>
      <c r="I22" s="370">
        <f>'Vypocty CNG'!J63</f>
        <v>0</v>
      </c>
      <c r="J22" s="370">
        <f>'Vypocty CNG'!K63</f>
        <v>0</v>
      </c>
      <c r="K22" s="370">
        <f>'Vypocty CNG'!L63</f>
        <v>0</v>
      </c>
      <c r="L22" s="370">
        <f>'Vypocty CNG'!M63</f>
        <v>0</v>
      </c>
      <c r="M22" s="370">
        <f>'Vypocty CNG'!N63</f>
        <v>0</v>
      </c>
    </row>
    <row r="23" spans="1:13">
      <c r="A23" s="10"/>
      <c r="B23" s="191" t="str">
        <f>B16</f>
        <v>Elektro</v>
      </c>
      <c r="C23" s="22" t="s">
        <v>34</v>
      </c>
      <c r="D23" s="370">
        <f>'Vypocty ELEKTRO'!E63</f>
        <v>0</v>
      </c>
      <c r="E23" s="370">
        <f>'Vypocty ELEKTRO'!F63</f>
        <v>0</v>
      </c>
      <c r="F23" s="370">
        <f>'Vypocty ELEKTRO'!G63</f>
        <v>0</v>
      </c>
      <c r="G23" s="370">
        <f>'Vypocty ELEKTRO'!H63</f>
        <v>0</v>
      </c>
      <c r="H23" s="370">
        <f>'Vypocty ELEKTRO'!I63</f>
        <v>0</v>
      </c>
      <c r="I23" s="370">
        <f>'Vypocty ELEKTRO'!J63</f>
        <v>0</v>
      </c>
      <c r="J23" s="370">
        <f>'Vypocty ELEKTRO'!K63</f>
        <v>0</v>
      </c>
      <c r="K23" s="370">
        <f>'Vypocty ELEKTRO'!L63</f>
        <v>0</v>
      </c>
      <c r="L23" s="370">
        <f>'Vypocty ELEKTRO'!M63</f>
        <v>0</v>
      </c>
      <c r="M23" s="370">
        <f>'Vypocty ELEKTRO'!N63</f>
        <v>0</v>
      </c>
    </row>
    <row r="24" spans="1:13">
      <c r="A24" s="10"/>
      <c r="B24" s="242" t="s">
        <v>142</v>
      </c>
      <c r="C24" s="243" t="s">
        <v>34</v>
      </c>
      <c r="D24" s="371">
        <f>D21*'Technicke hodnoceni'!D$20+'Beh smlouvy'!D22*'Technicke hodnoceni'!D$21+'Beh smlouvy'!D23*'Technicke hodnoceni'!D$22</f>
        <v>0</v>
      </c>
      <c r="E24" s="371">
        <f>E21*'Technicke hodnoceni'!E$20+'Beh smlouvy'!E22*'Technicke hodnoceni'!E$21+'Beh smlouvy'!E23*'Technicke hodnoceni'!E$22</f>
        <v>0</v>
      </c>
      <c r="F24" s="371">
        <f>F21*'Technicke hodnoceni'!F$20+'Beh smlouvy'!F22*'Technicke hodnoceni'!F$21+'Beh smlouvy'!F23*'Technicke hodnoceni'!F$22</f>
        <v>0</v>
      </c>
      <c r="G24" s="371">
        <f>G21*'Technicke hodnoceni'!G$20+'Beh smlouvy'!G22*'Technicke hodnoceni'!G$21+'Beh smlouvy'!G23*'Technicke hodnoceni'!G$22</f>
        <v>0</v>
      </c>
      <c r="H24" s="371">
        <f>H21*'Technicke hodnoceni'!H$20+'Beh smlouvy'!H22*'Technicke hodnoceni'!H$21+'Beh smlouvy'!H23*'Technicke hodnoceni'!H$22</f>
        <v>0</v>
      </c>
      <c r="I24" s="371">
        <f>I21*'Technicke hodnoceni'!I$20+'Beh smlouvy'!I22*'Technicke hodnoceni'!I$21+'Beh smlouvy'!I23*'Technicke hodnoceni'!I$22</f>
        <v>0</v>
      </c>
      <c r="J24" s="371">
        <f>J21*'Technicke hodnoceni'!J$20+'Beh smlouvy'!J22*'Technicke hodnoceni'!J$21+'Beh smlouvy'!J23*'Technicke hodnoceni'!J$22</f>
        <v>0</v>
      </c>
      <c r="K24" s="371">
        <f>K21*'Technicke hodnoceni'!K$20+'Beh smlouvy'!K22*'Technicke hodnoceni'!K$21+'Beh smlouvy'!K23*'Technicke hodnoceni'!K$22</f>
        <v>0</v>
      </c>
      <c r="L24" s="371">
        <f>L21*'Technicke hodnoceni'!L$20+'Beh smlouvy'!L22*'Technicke hodnoceni'!L$21+'Beh smlouvy'!L23*'Technicke hodnoceni'!L$22</f>
        <v>0</v>
      </c>
      <c r="M24" s="371">
        <f>M21*'Technicke hodnoceni'!M$20+'Beh smlouvy'!M22*'Technicke hodnoceni'!M$21+'Beh smlouvy'!M23*'Technicke hodnoceni'!M$22</f>
        <v>0</v>
      </c>
    </row>
    <row r="25" spans="1:13">
      <c r="A25" s="10"/>
      <c r="B25" s="10"/>
      <c r="C25" s="10"/>
      <c r="D25" s="10"/>
      <c r="E25" s="10"/>
      <c r="F25" s="10"/>
      <c r="G25" s="10"/>
      <c r="H25" s="10"/>
      <c r="I25" s="10"/>
      <c r="J25" s="10"/>
      <c r="K25" s="10"/>
      <c r="L25" s="10"/>
      <c r="M25" s="10"/>
    </row>
    <row r="26" spans="1:13">
      <c r="A26" s="10"/>
      <c r="B26" s="11" t="s">
        <v>207</v>
      </c>
      <c r="C26" s="10"/>
      <c r="D26" s="747" t="s">
        <v>135</v>
      </c>
      <c r="E26" s="747"/>
      <c r="F26" s="747"/>
      <c r="G26" s="747"/>
      <c r="H26" s="747"/>
      <c r="I26" s="747"/>
      <c r="J26" s="747"/>
      <c r="K26" s="747"/>
      <c r="L26" s="747"/>
      <c r="M26" s="747"/>
    </row>
    <row r="27" spans="1:13" ht="13.5" thickBot="1">
      <c r="A27" s="10"/>
      <c r="B27" s="229"/>
      <c r="C27" s="230"/>
      <c r="D27" s="231">
        <f>VR</f>
        <v>1</v>
      </c>
      <c r="E27" s="231">
        <f>D27+1</f>
        <v>2</v>
      </c>
      <c r="F27" s="231">
        <f t="shared" ref="F27" si="18">E27+1</f>
        <v>3</v>
      </c>
      <c r="G27" s="231">
        <f t="shared" ref="G27" si="19">F27+1</f>
        <v>4</v>
      </c>
      <c r="H27" s="231">
        <f t="shared" ref="H27" si="20">G27+1</f>
        <v>5</v>
      </c>
      <c r="I27" s="231">
        <f t="shared" ref="I27" si="21">H27+1</f>
        <v>6</v>
      </c>
      <c r="J27" s="231">
        <f t="shared" ref="J27" si="22">I27+1</f>
        <v>7</v>
      </c>
      <c r="K27" s="231">
        <f t="shared" ref="K27" si="23">J27+1</f>
        <v>8</v>
      </c>
      <c r="L27" s="231">
        <f t="shared" ref="L27" si="24">K27+1</f>
        <v>9</v>
      </c>
      <c r="M27" s="231">
        <f t="shared" ref="M27" si="25">L27+1</f>
        <v>10</v>
      </c>
    </row>
    <row r="28" spans="1:13" ht="13.5" thickTop="1">
      <c r="A28" s="10"/>
      <c r="B28" s="191" t="str">
        <f>B21</f>
        <v>Nafta</v>
      </c>
      <c r="C28" s="22" t="s">
        <v>34</v>
      </c>
      <c r="D28" s="370">
        <f>'Vypocty NAFTA'!E92</f>
        <v>0</v>
      </c>
      <c r="E28" s="370">
        <f>'Vypocty NAFTA'!F92</f>
        <v>0</v>
      </c>
      <c r="F28" s="370">
        <f>'Vypocty NAFTA'!G92</f>
        <v>0</v>
      </c>
      <c r="G28" s="370">
        <f>'Vypocty NAFTA'!H92</f>
        <v>0</v>
      </c>
      <c r="H28" s="370">
        <f>'Vypocty NAFTA'!I92</f>
        <v>0</v>
      </c>
      <c r="I28" s="370">
        <f>'Vypocty NAFTA'!J92</f>
        <v>0</v>
      </c>
      <c r="J28" s="370">
        <f>'Vypocty NAFTA'!K92</f>
        <v>0</v>
      </c>
      <c r="K28" s="370">
        <f>'Vypocty NAFTA'!L92</f>
        <v>0</v>
      </c>
      <c r="L28" s="370">
        <f>'Vypocty NAFTA'!M92</f>
        <v>0</v>
      </c>
      <c r="M28" s="370">
        <f>'Vypocty NAFTA'!N92</f>
        <v>0</v>
      </c>
    </row>
    <row r="29" spans="1:13">
      <c r="A29" s="10"/>
      <c r="B29" s="191" t="str">
        <f t="shared" ref="B29:B30" si="26">B22</f>
        <v>CNG</v>
      </c>
      <c r="C29" s="22" t="s">
        <v>34</v>
      </c>
      <c r="D29" s="370">
        <f>'Vypocty CNG'!E92</f>
        <v>0</v>
      </c>
      <c r="E29" s="370">
        <f>'Vypocty CNG'!F92</f>
        <v>0</v>
      </c>
      <c r="F29" s="370">
        <f>'Vypocty CNG'!G92</f>
        <v>0</v>
      </c>
      <c r="G29" s="370">
        <f>'Vypocty CNG'!H92</f>
        <v>0</v>
      </c>
      <c r="H29" s="370">
        <f>'Vypocty CNG'!I92</f>
        <v>0</v>
      </c>
      <c r="I29" s="370">
        <f>'Vypocty CNG'!J92</f>
        <v>0</v>
      </c>
      <c r="J29" s="370">
        <f>'Vypocty CNG'!K92</f>
        <v>0</v>
      </c>
      <c r="K29" s="370">
        <f>'Vypocty CNG'!L92</f>
        <v>0</v>
      </c>
      <c r="L29" s="370">
        <f>'Vypocty CNG'!M92</f>
        <v>0</v>
      </c>
      <c r="M29" s="370">
        <f>'Vypocty CNG'!N92</f>
        <v>0</v>
      </c>
    </row>
    <row r="30" spans="1:13">
      <c r="A30" s="10"/>
      <c r="B30" s="191" t="str">
        <f t="shared" si="26"/>
        <v>Elektro</v>
      </c>
      <c r="C30" s="22" t="s">
        <v>34</v>
      </c>
      <c r="D30" s="370">
        <f>'Vypocty ELEKTRO'!E92</f>
        <v>0</v>
      </c>
      <c r="E30" s="370">
        <f>'Vypocty ELEKTRO'!F92</f>
        <v>0</v>
      </c>
      <c r="F30" s="370">
        <f>'Vypocty ELEKTRO'!G92</f>
        <v>0</v>
      </c>
      <c r="G30" s="370">
        <f>'Vypocty ELEKTRO'!H92</f>
        <v>0</v>
      </c>
      <c r="H30" s="370">
        <f>'Vypocty ELEKTRO'!I92</f>
        <v>0</v>
      </c>
      <c r="I30" s="370">
        <f>'Vypocty ELEKTRO'!J92</f>
        <v>0</v>
      </c>
      <c r="J30" s="370">
        <f>'Vypocty ELEKTRO'!K92</f>
        <v>0</v>
      </c>
      <c r="K30" s="370">
        <f>'Vypocty ELEKTRO'!L92</f>
        <v>0</v>
      </c>
      <c r="L30" s="370">
        <f>'Vypocty ELEKTRO'!M92</f>
        <v>0</v>
      </c>
      <c r="M30" s="370">
        <f>'Vypocty ELEKTRO'!N92</f>
        <v>0</v>
      </c>
    </row>
    <row r="31" spans="1:13">
      <c r="A31" s="10"/>
      <c r="B31" s="242" t="s">
        <v>142</v>
      </c>
      <c r="C31" s="243" t="s">
        <v>34</v>
      </c>
      <c r="D31" s="371">
        <f>D28*'Technicke hodnoceni'!D$20+'Beh smlouvy'!D29*'Technicke hodnoceni'!D$21+'Beh smlouvy'!D30*'Technicke hodnoceni'!D$22</f>
        <v>0</v>
      </c>
      <c r="E31" s="371">
        <f>E28*'Technicke hodnoceni'!E$20+'Beh smlouvy'!E29*'Technicke hodnoceni'!E$21+'Beh smlouvy'!E30*'Technicke hodnoceni'!E$22</f>
        <v>0</v>
      </c>
      <c r="F31" s="371">
        <f>F28*'Technicke hodnoceni'!F$20+'Beh smlouvy'!F29*'Technicke hodnoceni'!F$21+'Beh smlouvy'!F30*'Technicke hodnoceni'!F$22</f>
        <v>0</v>
      </c>
      <c r="G31" s="371">
        <f>G28*'Technicke hodnoceni'!G$20+'Beh smlouvy'!G29*'Technicke hodnoceni'!G$21+'Beh smlouvy'!G30*'Technicke hodnoceni'!G$22</f>
        <v>0</v>
      </c>
      <c r="H31" s="371">
        <f>H28*'Technicke hodnoceni'!H$20+'Beh smlouvy'!H29*'Technicke hodnoceni'!H$21+'Beh smlouvy'!H30*'Technicke hodnoceni'!H$22</f>
        <v>0</v>
      </c>
      <c r="I31" s="371">
        <f>I28*'Technicke hodnoceni'!I$20+'Beh smlouvy'!I29*'Technicke hodnoceni'!I$21+'Beh smlouvy'!I30*'Technicke hodnoceni'!I$22</f>
        <v>0</v>
      </c>
      <c r="J31" s="371">
        <f>J28*'Technicke hodnoceni'!J$20+'Beh smlouvy'!J29*'Technicke hodnoceni'!J$21+'Beh smlouvy'!J30*'Technicke hodnoceni'!J$22</f>
        <v>0</v>
      </c>
      <c r="K31" s="371">
        <f>K28*'Technicke hodnoceni'!K$20+'Beh smlouvy'!K29*'Technicke hodnoceni'!K$21+'Beh smlouvy'!K30*'Technicke hodnoceni'!K$22</f>
        <v>0</v>
      </c>
      <c r="L31" s="371">
        <f>L28*'Technicke hodnoceni'!L$20+'Beh smlouvy'!L29*'Technicke hodnoceni'!L$21+'Beh smlouvy'!L30*'Technicke hodnoceni'!L$22</f>
        <v>0</v>
      </c>
      <c r="M31" s="371">
        <f>M28*'Technicke hodnoceni'!M$20+'Beh smlouvy'!M29*'Technicke hodnoceni'!M$21+'Beh smlouvy'!M30*'Technicke hodnoceni'!M$22</f>
        <v>0</v>
      </c>
    </row>
    <row r="32" spans="1:13">
      <c r="A32" s="10"/>
      <c r="B32" s="10"/>
      <c r="C32" s="10"/>
      <c r="D32" s="10"/>
      <c r="E32" s="10"/>
      <c r="F32" s="10"/>
      <c r="G32" s="10"/>
      <c r="H32" s="10"/>
      <c r="I32" s="10"/>
      <c r="J32" s="10"/>
      <c r="K32" s="10"/>
      <c r="L32" s="10"/>
      <c r="M32" s="10"/>
    </row>
    <row r="33" hidden="1"/>
    <row r="34" hidden="1"/>
    <row r="35" hidden="1"/>
    <row r="36" hidden="1"/>
    <row r="37" hidden="1"/>
    <row r="38" hidden="1"/>
    <row r="39" hidden="1"/>
    <row r="40" hidden="1"/>
    <row r="41" hidden="1"/>
    <row r="42" hidden="1"/>
    <row r="43" hidden="1"/>
    <row r="44" hidden="1"/>
    <row r="45" hidden="1"/>
    <row r="46" hidden="1"/>
    <row r="47" hidden="1"/>
    <row r="48" hidden="1"/>
  </sheetData>
  <sheetProtection password="EEFD" sheet="1" objects="1" scenarios="1" formatColumns="0" formatRows="0"/>
  <mergeCells count="4">
    <mergeCell ref="D3:M3"/>
    <mergeCell ref="D12:M12"/>
    <mergeCell ref="D26:M26"/>
    <mergeCell ref="H19:I19"/>
  </mergeCells>
  <conditionalFormatting sqref="D6:M6">
    <cfRule type="expression" dxfId="4" priority="7">
      <formula>OR(D6&lt;SH,D6&gt;HH)</formula>
    </cfRule>
  </conditionalFormatting>
  <conditionalFormatting sqref="D8:M8">
    <cfRule type="expression" dxfId="3" priority="1">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tabColor theme="4"/>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107</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DOPRAVCE'!$J11*'Vypocty indexu'!E19*('Cenova nabidka NAFTA'!$F7+IF(OR(E$33&lt;SH,E$33&gt;HH),'Cenova nabidka NAFTA'!$G7*1/(1+E$33)*IF(NaPoVo=0,0,'Beh smlouvy'!D$8/NaPoVo)+'Cenova nabidka NAFTA'!$H7*1/(1+E$33),'Cenova nabidka NAFTA'!$G7+'Cenova nabidka NAFTA'!$H7))</f>
        <v>0</v>
      </c>
      <c r="F8" s="124">
        <f>'NABIDKA DOPRAVCE'!$J11*'Vypocty indexu'!F19*('Cenova nabidka NAFTA'!$F7+IF(OR(F$33&lt;SH,F$33&gt;HH),'Cenova nabidka NAFTA'!$G7*1/(1+F$33)*IF(NaPoVo=0,0,'Beh smlouvy'!E$8/NaPoVo)+'Cenova nabidka NAFTA'!$H7*1/(1+F$33),'Cenova nabidka NAFTA'!$G7+'Cenova nabidka NAFTA'!$H7))</f>
        <v>0</v>
      </c>
      <c r="G8" s="124">
        <f>'NABIDKA DOPRAVCE'!$J11*'Vypocty indexu'!G19*('Cenova nabidka NAFTA'!$F7+IF(OR(G$33&lt;SH,G$33&gt;HH),'Cenova nabidka NAFTA'!$G7*1/(1+G$33)*IF(NaPoVo=0,0,'Beh smlouvy'!F$8/NaPoVo)+'Cenova nabidka NAFTA'!$H7*1/(1+G$33),'Cenova nabidka NAFTA'!$G7+'Cenova nabidka NAFTA'!$H7))</f>
        <v>0</v>
      </c>
      <c r="H8" s="124">
        <f>'NABIDKA DOPRAVCE'!$J11*'Vypocty indexu'!H19*('Cenova nabidka NAFTA'!$F7+IF(OR(H$33&lt;SH,H$33&gt;HH),'Cenova nabidka NAFTA'!$G7*1/(1+H$33)*IF(NaPoVo=0,0,'Beh smlouvy'!G$8/NaPoVo)+'Cenova nabidka NAFTA'!$H7*1/(1+H$33),'Cenova nabidka NAFTA'!$G7+'Cenova nabidka NAFTA'!$H7))</f>
        <v>0</v>
      </c>
      <c r="I8" s="124">
        <f>'NABIDKA DOPRAVCE'!$J11*'Vypocty indexu'!I19*('Cenova nabidka NAFTA'!$F7+IF(OR(I$33&lt;SH,I$33&gt;HH),'Cenova nabidka NAFTA'!$G7*1/(1+I$33)*IF(NaPoVo=0,0,'Beh smlouvy'!H$8/NaPoVo)+'Cenova nabidka NAFTA'!$H7*1/(1+I$33),'Cenova nabidka NAFTA'!$G7+'Cenova nabidka NAFTA'!$H7))</f>
        <v>0</v>
      </c>
      <c r="J8" s="124">
        <f>'NABIDKA DOPRAVCE'!$J11*'Vypocty indexu'!J19*('Cenova nabidka NAFTA'!$F7+IF(OR(J$33&lt;SH,J$33&gt;HH),'Cenova nabidka NAFTA'!$G7*1/(1+J$33)*IF(NaPoVo=0,0,'Beh smlouvy'!I$8/NaPoVo)+'Cenova nabidka NAFTA'!$H7*1/(1+J$33),'Cenova nabidka NAFTA'!$G7+'Cenova nabidka NAFTA'!$H7))</f>
        <v>0</v>
      </c>
      <c r="K8" s="124">
        <f>'NABIDKA DOPRAVCE'!$J11*'Vypocty indexu'!K19*('Cenova nabidka NAFTA'!$F7+IF(OR(K$33&lt;SH,K$33&gt;HH),'Cenova nabidka NAFTA'!$G7*1/(1+K$33)*IF(NaPoVo=0,0,'Beh smlouvy'!J$8/NaPoVo)+'Cenova nabidka NAFTA'!$H7*1/(1+K$33),'Cenova nabidka NAFTA'!$G7+'Cenova nabidka NAFTA'!$H7))</f>
        <v>0</v>
      </c>
      <c r="L8" s="124">
        <f>'NABIDKA DOPRAVCE'!$J11*'Vypocty indexu'!L19*('Cenova nabidka NAFTA'!$F7+IF(OR(L$33&lt;SH,L$33&gt;HH),'Cenova nabidka NAFTA'!$G7*1/(1+L$33)*IF(NaPoVo=0,0,'Beh smlouvy'!K$8/NaPoVo)+'Cenova nabidka NAFTA'!$H7*1/(1+L$33),'Cenova nabidka NAFTA'!$G7+'Cenova nabidka NAFTA'!$H7))</f>
        <v>0</v>
      </c>
      <c r="M8" s="124">
        <f>'NABIDKA DOPRAVCE'!$J11*'Vypocty indexu'!M19*('Cenova nabidka NAFTA'!$F7+IF(OR(M$33&lt;SH,M$33&gt;HH),'Cenova nabidka NAFTA'!$G7*1/(1+M$33)*IF(NaPoVo=0,0,'Beh smlouvy'!L$8/NaPoVo)+'Cenova nabidka NAFTA'!$H7*1/(1+M$33),'Cenova nabidka NAFTA'!$G7+'Cenova nabidka NAFTA'!$H7))</f>
        <v>0</v>
      </c>
      <c r="N8" s="124">
        <f>'NABIDKA DOPRAVCE'!$J11*'Vypocty indexu'!N19*('Cenova nabidka NAFTA'!$F7+IF(OR(N$33&lt;SH,N$33&gt;HH),'Cenova nabidka NAFTA'!$G7*1/(1+N$33)*IF(NaPoVo=0,0,'Beh smlouvy'!M$8/NaPoVo)+'Cenova nabidka NAFTA'!$H7*1/(1+N$33),'Cenova nabidka NAFTA'!$G7+'Cenova nabidka NAFTA'!$H7))</f>
        <v>0</v>
      </c>
    </row>
    <row r="9" spans="2:14" outlineLevel="1">
      <c r="B9" s="60" t="s">
        <v>23</v>
      </c>
      <c r="C9" s="47" t="s">
        <v>130</v>
      </c>
      <c r="D9" s="202"/>
      <c r="E9" s="124">
        <f>'NABIDKA DOPRAVCE'!$J12*'Vypocty indexu'!E20*('Cenova nabidka NAFTA'!$F8+IF(OR(E$33&lt;SH,E$33&gt;HH),'Cenova nabidka NAFTA'!$G8*1/(1+E$33)*IF(NaPoVo=0,0,'Beh smlouvy'!D$8/NaPoVo)+'Cenova nabidka NAFTA'!$H8*1/(1+E$33),'Cenova nabidka NAFTA'!$G8+'Cenova nabidka NAFTA'!$H8))</f>
        <v>0</v>
      </c>
      <c r="F9" s="124">
        <f>'NABIDKA DOPRAVCE'!$J12*'Vypocty indexu'!F20*('Cenova nabidka NAFTA'!$F8+IF(OR(F$33&lt;SH,F$33&gt;HH),'Cenova nabidka NAFTA'!$G8*1/(1+F$33)*IF(NaPoVo=0,0,'Beh smlouvy'!E$8/NaPoVo)+'Cenova nabidka NAFTA'!$H8*1/(1+F$33),'Cenova nabidka NAFTA'!$G8+'Cenova nabidka NAFTA'!$H8))</f>
        <v>0</v>
      </c>
      <c r="G9" s="124">
        <f>'NABIDKA DOPRAVCE'!$J12*'Vypocty indexu'!G20*('Cenova nabidka NAFTA'!$F8+IF(OR(G$33&lt;SH,G$33&gt;HH),'Cenova nabidka NAFTA'!$G8*1/(1+G$33)*IF(NaPoVo=0,0,'Beh smlouvy'!F$8/NaPoVo)+'Cenova nabidka NAFTA'!$H8*1/(1+G$33),'Cenova nabidka NAFTA'!$G8+'Cenova nabidka NAFTA'!$H8))</f>
        <v>0</v>
      </c>
      <c r="H9" s="124">
        <f>'NABIDKA DOPRAVCE'!$J12*'Vypocty indexu'!H20*('Cenova nabidka NAFTA'!$F8+IF(OR(H$33&lt;SH,H$33&gt;HH),'Cenova nabidka NAFTA'!$G8*1/(1+H$33)*IF(NaPoVo=0,0,'Beh smlouvy'!G$8/NaPoVo)+'Cenova nabidka NAFTA'!$H8*1/(1+H$33),'Cenova nabidka NAFTA'!$G8+'Cenova nabidka NAFTA'!$H8))</f>
        <v>0</v>
      </c>
      <c r="I9" s="124">
        <f>'NABIDKA DOPRAVCE'!$J12*'Vypocty indexu'!I20*('Cenova nabidka NAFTA'!$F8+IF(OR(I$33&lt;SH,I$33&gt;HH),'Cenova nabidka NAFTA'!$G8*1/(1+I$33)*IF(NaPoVo=0,0,'Beh smlouvy'!H$8/NaPoVo)+'Cenova nabidka NAFTA'!$H8*1/(1+I$33),'Cenova nabidka NAFTA'!$G8+'Cenova nabidka NAFTA'!$H8))</f>
        <v>0</v>
      </c>
      <c r="J9" s="124">
        <f>'NABIDKA DOPRAVCE'!$J12*'Vypocty indexu'!J20*('Cenova nabidka NAFTA'!$F8+IF(OR(J$33&lt;SH,J$33&gt;HH),'Cenova nabidka NAFTA'!$G8*1/(1+J$33)*IF(NaPoVo=0,0,'Beh smlouvy'!I$8/NaPoVo)+'Cenova nabidka NAFTA'!$H8*1/(1+J$33),'Cenova nabidka NAFTA'!$G8+'Cenova nabidka NAFTA'!$H8))</f>
        <v>0</v>
      </c>
      <c r="K9" s="124">
        <f>'NABIDKA DOPRAVCE'!$J12*'Vypocty indexu'!K20*('Cenova nabidka NAFTA'!$F8+IF(OR(K$33&lt;SH,K$33&gt;HH),'Cenova nabidka NAFTA'!$G8*1/(1+K$33)*IF(NaPoVo=0,0,'Beh smlouvy'!J$8/NaPoVo)+'Cenova nabidka NAFTA'!$H8*1/(1+K$33),'Cenova nabidka NAFTA'!$G8+'Cenova nabidka NAFTA'!$H8))</f>
        <v>0</v>
      </c>
      <c r="L9" s="124">
        <f>'NABIDKA DOPRAVCE'!$J12*'Vypocty indexu'!L20*('Cenova nabidka NAFTA'!$F8+IF(OR(L$33&lt;SH,L$33&gt;HH),'Cenova nabidka NAFTA'!$G8*1/(1+L$33)*IF(NaPoVo=0,0,'Beh smlouvy'!K$8/NaPoVo)+'Cenova nabidka NAFTA'!$H8*1/(1+L$33),'Cenova nabidka NAFTA'!$G8+'Cenova nabidka NAFTA'!$H8))</f>
        <v>0</v>
      </c>
      <c r="M9" s="124">
        <f>'NABIDKA DOPRAVCE'!$J12*'Vypocty indexu'!M20*('Cenova nabidka NAFTA'!$F8+IF(OR(M$33&lt;SH,M$33&gt;HH),'Cenova nabidka NAFTA'!$G8*1/(1+M$33)*IF(NaPoVo=0,0,'Beh smlouvy'!L$8/NaPoVo)+'Cenova nabidka NAFTA'!$H8*1/(1+M$33),'Cenova nabidka NAFTA'!$G8+'Cenova nabidka NAFTA'!$H8))</f>
        <v>0</v>
      </c>
      <c r="N9" s="124">
        <f>'NABIDKA DOPRAVCE'!$J12*'Vypocty indexu'!N20*('Cenova nabidka NAFTA'!$F8+IF(OR(N$33&lt;SH,N$33&gt;HH),'Cenova nabidka NAFTA'!$G8*1/(1+N$33)*IF(NaPoVo=0,0,'Beh smlouvy'!M$8/NaPoVo)+'Cenova nabidka NAFTA'!$H8*1/(1+N$33),'Cenova nabidka NAFTA'!$G8+'Cenova nabidka NAFTA'!$H8))</f>
        <v>0</v>
      </c>
    </row>
    <row r="10" spans="2:14" outlineLevel="1">
      <c r="B10" s="60" t="s">
        <v>24</v>
      </c>
      <c r="C10" s="47" t="s">
        <v>267</v>
      </c>
      <c r="D10" s="202"/>
      <c r="E10" s="124">
        <f>'NABIDKA DOPRAVCE'!$J13*'Vypocty indexu'!E21*('Cenova nabidka NAFTA'!$F9+IF(OR(E$33&lt;SH,E$33&gt;HH),'Cenova nabidka NAFTA'!$G9*1/(1+E$33)*IF(NaPoVo=0,0,'Beh smlouvy'!D$8/NaPoVo)+'Cenova nabidka NAFTA'!$H9*1/(1+E$33),'Cenova nabidka NAFTA'!$G9+'Cenova nabidka NAFTA'!$H9))</f>
        <v>0</v>
      </c>
      <c r="F10" s="124">
        <f>'NABIDKA DOPRAVCE'!$J13*'Vypocty indexu'!F21*('Cenova nabidka NAFTA'!$F9+IF(OR(F$33&lt;SH,F$33&gt;HH),'Cenova nabidka NAFTA'!$G9*1/(1+F$33)*IF(NaPoVo=0,0,'Beh smlouvy'!E$8/NaPoVo)+'Cenova nabidka NAFTA'!$H9*1/(1+F$33),'Cenova nabidka NAFTA'!$G9+'Cenova nabidka NAFTA'!$H9))</f>
        <v>0</v>
      </c>
      <c r="G10" s="124">
        <f>'NABIDKA DOPRAVCE'!$J13*'Vypocty indexu'!G21*('Cenova nabidka NAFTA'!$F9+IF(OR(G$33&lt;SH,G$33&gt;HH),'Cenova nabidka NAFTA'!$G9*1/(1+G$33)*IF(NaPoVo=0,0,'Beh smlouvy'!F$8/NaPoVo)+'Cenova nabidka NAFTA'!$H9*1/(1+G$33),'Cenova nabidka NAFTA'!$G9+'Cenova nabidka NAFTA'!$H9))</f>
        <v>0</v>
      </c>
      <c r="H10" s="124">
        <f>'NABIDKA DOPRAVCE'!$J13*'Vypocty indexu'!H21*('Cenova nabidka NAFTA'!$F9+IF(OR(H$33&lt;SH,H$33&gt;HH),'Cenova nabidka NAFTA'!$G9*1/(1+H$33)*IF(NaPoVo=0,0,'Beh smlouvy'!G$8/NaPoVo)+'Cenova nabidka NAFTA'!$H9*1/(1+H$33),'Cenova nabidka NAFTA'!$G9+'Cenova nabidka NAFTA'!$H9))</f>
        <v>0</v>
      </c>
      <c r="I10" s="124">
        <f>'NABIDKA DOPRAVCE'!$J13*'Vypocty indexu'!I21*('Cenova nabidka NAFTA'!$F9+IF(OR(I$33&lt;SH,I$33&gt;HH),'Cenova nabidka NAFTA'!$G9*1/(1+I$33)*IF(NaPoVo=0,0,'Beh smlouvy'!H$8/NaPoVo)+'Cenova nabidka NAFTA'!$H9*1/(1+I$33),'Cenova nabidka NAFTA'!$G9+'Cenova nabidka NAFTA'!$H9))</f>
        <v>0</v>
      </c>
      <c r="J10" s="124">
        <f>'NABIDKA DOPRAVCE'!$J13*'Vypocty indexu'!J21*('Cenova nabidka NAFTA'!$F9+IF(OR(J$33&lt;SH,J$33&gt;HH),'Cenova nabidka NAFTA'!$G9*1/(1+J$33)*IF(NaPoVo=0,0,'Beh smlouvy'!I$8/NaPoVo)+'Cenova nabidka NAFTA'!$H9*1/(1+J$33),'Cenova nabidka NAFTA'!$G9+'Cenova nabidka NAFTA'!$H9))</f>
        <v>0</v>
      </c>
      <c r="K10" s="124">
        <f>'NABIDKA DOPRAVCE'!$J13*'Vypocty indexu'!K21*('Cenova nabidka NAFTA'!$F9+IF(OR(K$33&lt;SH,K$33&gt;HH),'Cenova nabidka NAFTA'!$G9*1/(1+K$33)*IF(NaPoVo=0,0,'Beh smlouvy'!J$8/NaPoVo)+'Cenova nabidka NAFTA'!$H9*1/(1+K$33),'Cenova nabidka NAFTA'!$G9+'Cenova nabidka NAFTA'!$H9))</f>
        <v>0</v>
      </c>
      <c r="L10" s="124">
        <f>'NABIDKA DOPRAVCE'!$J13*'Vypocty indexu'!L21*('Cenova nabidka NAFTA'!$F9+IF(OR(L$33&lt;SH,L$33&gt;HH),'Cenova nabidka NAFTA'!$G9*1/(1+L$33)*IF(NaPoVo=0,0,'Beh smlouvy'!K$8/NaPoVo)+'Cenova nabidka NAFTA'!$H9*1/(1+L$33),'Cenova nabidka NAFTA'!$G9+'Cenova nabidka NAFTA'!$H9))</f>
        <v>0</v>
      </c>
      <c r="M10" s="124">
        <f>'NABIDKA DOPRAVCE'!$J13*'Vypocty indexu'!M21*('Cenova nabidka NAFTA'!$F9+IF(OR(M$33&lt;SH,M$33&gt;HH),'Cenova nabidka NAFTA'!$G9*1/(1+M$33)*IF(NaPoVo=0,0,'Beh smlouvy'!L$8/NaPoVo)+'Cenova nabidka NAFTA'!$H9*1/(1+M$33),'Cenova nabidka NAFTA'!$G9+'Cenova nabidka NAFTA'!$H9))</f>
        <v>0</v>
      </c>
      <c r="N10" s="124">
        <f>'NABIDKA DOPRAVCE'!$J13*'Vypocty indexu'!N21*('Cenova nabidka NAFTA'!$F9+IF(OR(N$33&lt;SH,N$33&gt;HH),'Cenova nabidka NAFTA'!$G9*1/(1+N$33)*IF(NaPoVo=0,0,'Beh smlouvy'!M$8/NaPoVo)+'Cenova nabidka NAFTA'!$H9*1/(1+N$33),'Cenova nabidka NAFTA'!$G9+'Cenova nabidka NAFTA'!$H9))</f>
        <v>0</v>
      </c>
    </row>
    <row r="11" spans="2:14" outlineLevel="1">
      <c r="B11" s="60" t="s">
        <v>127</v>
      </c>
      <c r="C11" s="47" t="s">
        <v>131</v>
      </c>
      <c r="D11" s="202"/>
      <c r="E11" s="124">
        <f>'NABIDKA DOPRAVCE'!$J14*'Vypocty indexu'!E22*('Cenova nabidka NAFTA'!$F10+IF(OR(E$33&lt;SH,E$33&gt;HH),'Cenova nabidka NAFTA'!$G10*1/(1+E$33)*IF(NaPoVo=0,0,'Beh smlouvy'!D$8/NaPoVo)+'Cenova nabidka NAFTA'!$H10*1/(1+E$33),'Cenova nabidka NAFTA'!$G10+'Cenova nabidka NAFTA'!$H10))</f>
        <v>0</v>
      </c>
      <c r="F11" s="124">
        <f>'NABIDKA DOPRAVCE'!$J14*'Vypocty indexu'!F22*('Cenova nabidka NAFTA'!$F10+IF(OR(F$33&lt;SH,F$33&gt;HH),'Cenova nabidka NAFTA'!$G10*1/(1+F$33)*IF(NaPoVo=0,0,'Beh smlouvy'!E$8/NaPoVo)+'Cenova nabidka NAFTA'!$H10*1/(1+F$33),'Cenova nabidka NAFTA'!$G10+'Cenova nabidka NAFTA'!$H10))</f>
        <v>0</v>
      </c>
      <c r="G11" s="124">
        <f>'NABIDKA DOPRAVCE'!$J14*'Vypocty indexu'!G22*('Cenova nabidka NAFTA'!$F10+IF(OR(G$33&lt;SH,G$33&gt;HH),'Cenova nabidka NAFTA'!$G10*1/(1+G$33)*IF(NaPoVo=0,0,'Beh smlouvy'!F$8/NaPoVo)+'Cenova nabidka NAFTA'!$H10*1/(1+G$33),'Cenova nabidka NAFTA'!$G10+'Cenova nabidka NAFTA'!$H10))</f>
        <v>0</v>
      </c>
      <c r="H11" s="124">
        <f>'NABIDKA DOPRAVCE'!$J14*'Vypocty indexu'!H22*('Cenova nabidka NAFTA'!$F10+IF(OR(H$33&lt;SH,H$33&gt;HH),'Cenova nabidka NAFTA'!$G10*1/(1+H$33)*IF(NaPoVo=0,0,'Beh smlouvy'!G$8/NaPoVo)+'Cenova nabidka NAFTA'!$H10*1/(1+H$33),'Cenova nabidka NAFTA'!$G10+'Cenova nabidka NAFTA'!$H10))</f>
        <v>0</v>
      </c>
      <c r="I11" s="124">
        <f>'NABIDKA DOPRAVCE'!$J14*'Vypocty indexu'!I22*('Cenova nabidka NAFTA'!$F10+IF(OR(I$33&lt;SH,I$33&gt;HH),'Cenova nabidka NAFTA'!$G10*1/(1+I$33)*IF(NaPoVo=0,0,'Beh smlouvy'!H$8/NaPoVo)+'Cenova nabidka NAFTA'!$H10*1/(1+I$33),'Cenova nabidka NAFTA'!$G10+'Cenova nabidka NAFTA'!$H10))</f>
        <v>0</v>
      </c>
      <c r="J11" s="124">
        <f>'NABIDKA DOPRAVCE'!$J14*'Vypocty indexu'!J22*('Cenova nabidka NAFTA'!$F10+IF(OR(J$33&lt;SH,J$33&gt;HH),'Cenova nabidka NAFTA'!$G10*1/(1+J$33)*IF(NaPoVo=0,0,'Beh smlouvy'!I$8/NaPoVo)+'Cenova nabidka NAFTA'!$H10*1/(1+J$33),'Cenova nabidka NAFTA'!$G10+'Cenova nabidka NAFTA'!$H10))</f>
        <v>0</v>
      </c>
      <c r="K11" s="124">
        <f>'NABIDKA DOPRAVCE'!$J14*'Vypocty indexu'!K22*('Cenova nabidka NAFTA'!$F10+IF(OR(K$33&lt;SH,K$33&gt;HH),'Cenova nabidka NAFTA'!$G10*1/(1+K$33)*IF(NaPoVo=0,0,'Beh smlouvy'!J$8/NaPoVo)+'Cenova nabidka NAFTA'!$H10*1/(1+K$33),'Cenova nabidka NAFTA'!$G10+'Cenova nabidka NAFTA'!$H10))</f>
        <v>0</v>
      </c>
      <c r="L11" s="124">
        <f>'NABIDKA DOPRAVCE'!$J14*'Vypocty indexu'!L22*('Cenova nabidka NAFTA'!$F10+IF(OR(L$33&lt;SH,L$33&gt;HH),'Cenova nabidka NAFTA'!$G10*1/(1+L$33)*IF(NaPoVo=0,0,'Beh smlouvy'!K$8/NaPoVo)+'Cenova nabidka NAFTA'!$H10*1/(1+L$33),'Cenova nabidka NAFTA'!$G10+'Cenova nabidka NAFTA'!$H10))</f>
        <v>0</v>
      </c>
      <c r="M11" s="124">
        <f>'NABIDKA DOPRAVCE'!$J14*'Vypocty indexu'!M22*('Cenova nabidka NAFTA'!$F10+IF(OR(M$33&lt;SH,M$33&gt;HH),'Cenova nabidka NAFTA'!$G10*1/(1+M$33)*IF(NaPoVo=0,0,'Beh smlouvy'!L$8/NaPoVo)+'Cenova nabidka NAFTA'!$H10*1/(1+M$33),'Cenova nabidka NAFTA'!$G10+'Cenova nabidka NAFTA'!$H10))</f>
        <v>0</v>
      </c>
      <c r="N11" s="124">
        <f>'NABIDKA DOPRAVCE'!$J14*'Vypocty indexu'!N22*('Cenova nabidka NAFTA'!$F10+IF(OR(N$33&lt;SH,N$33&gt;HH),'Cenova nabidka NAFTA'!$G10*1/(1+N$33)*IF(NaPoVo=0,0,'Beh smlouvy'!M$8/NaPoVo)+'Cenova nabidka NAFTA'!$H10*1/(1+N$33),'Cenova nabidka NAFTA'!$G10+'Cenova nabidka NAFTA'!$H10))</f>
        <v>0</v>
      </c>
    </row>
    <row r="12" spans="2:14" outlineLevel="1">
      <c r="B12" s="60">
        <v>12</v>
      </c>
      <c r="C12" s="47" t="s">
        <v>8</v>
      </c>
      <c r="D12" s="202"/>
      <c r="E12" s="124">
        <f>'NABIDKA DOPRAVCE'!$J15*'Vypocty indexu'!E23*('Cenova nabidka NAFTA'!$F11+IF(OR(E$33&lt;SH,E$33&gt;HH),'Cenova nabidka NAFTA'!$G11*1/(1+E$33)*IF(NaPoVo=0,0,'Beh smlouvy'!D$8/NaPoVo)+'Cenova nabidka NAFTA'!$H11*1/(1+E$33),'Cenova nabidka NAFTA'!$G11+'Cenova nabidka NAFTA'!$H11))</f>
        <v>0</v>
      </c>
      <c r="F12" s="124">
        <f>'NABIDKA DOPRAVCE'!$J15*'Vypocty indexu'!F23*('Cenova nabidka NAFTA'!$F11+IF(OR(F$33&lt;SH,F$33&gt;HH),'Cenova nabidka NAFTA'!$G11*1/(1+F$33)*IF(NaPoVo=0,0,'Beh smlouvy'!E$8/NaPoVo)+'Cenova nabidka NAFTA'!$H11*1/(1+F$33),'Cenova nabidka NAFTA'!$G11+'Cenova nabidka NAFTA'!$H11))</f>
        <v>0</v>
      </c>
      <c r="G12" s="124">
        <f>'NABIDKA DOPRAVCE'!$J15*'Vypocty indexu'!G23*('Cenova nabidka NAFTA'!$F11+IF(OR(G$33&lt;SH,G$33&gt;HH),'Cenova nabidka NAFTA'!$G11*1/(1+G$33)*IF(NaPoVo=0,0,'Beh smlouvy'!F$8/NaPoVo)+'Cenova nabidka NAFTA'!$H11*1/(1+G$33),'Cenova nabidka NAFTA'!$G11+'Cenova nabidka NAFTA'!$H11))</f>
        <v>0</v>
      </c>
      <c r="H12" s="124">
        <f>'NABIDKA DOPRAVCE'!$J15*'Vypocty indexu'!H23*('Cenova nabidka NAFTA'!$F11+IF(OR(H$33&lt;SH,H$33&gt;HH),'Cenova nabidka NAFTA'!$G11*1/(1+H$33)*IF(NaPoVo=0,0,'Beh smlouvy'!G$8/NaPoVo)+'Cenova nabidka NAFTA'!$H11*1/(1+H$33),'Cenova nabidka NAFTA'!$G11+'Cenova nabidka NAFTA'!$H11))</f>
        <v>0</v>
      </c>
      <c r="I12" s="124">
        <f>'NABIDKA DOPRAVCE'!$J15*'Vypocty indexu'!I23*('Cenova nabidka NAFTA'!$F11+IF(OR(I$33&lt;SH,I$33&gt;HH),'Cenova nabidka NAFTA'!$G11*1/(1+I$33)*IF(NaPoVo=0,0,'Beh smlouvy'!H$8/NaPoVo)+'Cenova nabidka NAFTA'!$H11*1/(1+I$33),'Cenova nabidka NAFTA'!$G11+'Cenova nabidka NAFTA'!$H11))</f>
        <v>0</v>
      </c>
      <c r="J12" s="124">
        <f>'NABIDKA DOPRAVCE'!$J15*'Vypocty indexu'!J23*('Cenova nabidka NAFTA'!$F11+IF(OR(J$33&lt;SH,J$33&gt;HH),'Cenova nabidka NAFTA'!$G11*1/(1+J$33)*IF(NaPoVo=0,0,'Beh smlouvy'!I$8/NaPoVo)+'Cenova nabidka NAFTA'!$H11*1/(1+J$33),'Cenova nabidka NAFTA'!$G11+'Cenova nabidka NAFTA'!$H11))</f>
        <v>0</v>
      </c>
      <c r="K12" s="124">
        <f>'NABIDKA DOPRAVCE'!$J15*'Vypocty indexu'!K23*('Cenova nabidka NAFTA'!$F11+IF(OR(K$33&lt;SH,K$33&gt;HH),'Cenova nabidka NAFTA'!$G11*1/(1+K$33)*IF(NaPoVo=0,0,'Beh smlouvy'!J$8/NaPoVo)+'Cenova nabidka NAFTA'!$H11*1/(1+K$33),'Cenova nabidka NAFTA'!$G11+'Cenova nabidka NAFTA'!$H11))</f>
        <v>0</v>
      </c>
      <c r="L12" s="124">
        <f>'NABIDKA DOPRAVCE'!$J15*'Vypocty indexu'!L23*('Cenova nabidka NAFTA'!$F11+IF(OR(L$33&lt;SH,L$33&gt;HH),'Cenova nabidka NAFTA'!$G11*1/(1+L$33)*IF(NaPoVo=0,0,'Beh smlouvy'!K$8/NaPoVo)+'Cenova nabidka NAFTA'!$H11*1/(1+L$33),'Cenova nabidka NAFTA'!$G11+'Cenova nabidka NAFTA'!$H11))</f>
        <v>0</v>
      </c>
      <c r="M12" s="124">
        <f>'NABIDKA DOPRAVCE'!$J15*'Vypocty indexu'!M23*('Cenova nabidka NAFTA'!$F11+IF(OR(M$33&lt;SH,M$33&gt;HH),'Cenova nabidka NAFTA'!$G11*1/(1+M$33)*IF(NaPoVo=0,0,'Beh smlouvy'!L$8/NaPoVo)+'Cenova nabidka NAFTA'!$H11*1/(1+M$33),'Cenova nabidka NAFTA'!$G11+'Cenova nabidka NAFTA'!$H11))</f>
        <v>0</v>
      </c>
      <c r="N12" s="124">
        <f>'NABIDKA DOPRAVCE'!$J15*'Vypocty indexu'!N23*('Cenova nabidka NAFTA'!$F11+IF(OR(N$33&lt;SH,N$33&gt;HH),'Cenova nabidka NAFTA'!$G11*1/(1+N$33)*IF(NaPoVo=0,0,'Beh smlouvy'!M$8/NaPoVo)+'Cenova nabidka NAFTA'!$H11*1/(1+N$33),'Cenova nabidka NAFTA'!$G11+'Cenova nabidka NAFTA'!$H11))</f>
        <v>0</v>
      </c>
    </row>
    <row r="13" spans="2:14" outlineLevel="1">
      <c r="B13" s="60">
        <v>13</v>
      </c>
      <c r="C13" s="47" t="s">
        <v>9</v>
      </c>
      <c r="D13" s="202"/>
      <c r="E13" s="124">
        <f>'NABIDKA DOPRAVCE'!$J16*'Vypocty indexu'!E24*('Cenova nabidka NAFTA'!$F12+IF(OR(E$33&lt;SH,E$33&gt;HH),'Cenova nabidka NAFTA'!$G12*1/(1+E$33)*IF(NaPoVo=0,0,'Beh smlouvy'!D$8/NaPoVo)+'Cenova nabidka NAFTA'!$H12*1/(1+E$33),'Cenova nabidka NAFTA'!$G12+'Cenova nabidka NAFTA'!$H12))</f>
        <v>0</v>
      </c>
      <c r="F13" s="124">
        <f>'NABIDKA DOPRAVCE'!$J16*'Vypocty indexu'!F24*('Cenova nabidka NAFTA'!$F12+IF(OR(F$33&lt;SH,F$33&gt;HH),'Cenova nabidka NAFTA'!$G12*1/(1+F$33)*IF(NaPoVo=0,0,'Beh smlouvy'!E$8/NaPoVo)+'Cenova nabidka NAFTA'!$H12*1/(1+F$33),'Cenova nabidka NAFTA'!$G12+'Cenova nabidka NAFTA'!$H12))</f>
        <v>0</v>
      </c>
      <c r="G13" s="124">
        <f>'NABIDKA DOPRAVCE'!$J16*'Vypocty indexu'!G24*('Cenova nabidka NAFTA'!$F12+IF(OR(G$33&lt;SH,G$33&gt;HH),'Cenova nabidka NAFTA'!$G12*1/(1+G$33)*IF(NaPoVo=0,0,'Beh smlouvy'!F$8/NaPoVo)+'Cenova nabidka NAFTA'!$H12*1/(1+G$33),'Cenova nabidka NAFTA'!$G12+'Cenova nabidka NAFTA'!$H12))</f>
        <v>0</v>
      </c>
      <c r="H13" s="124">
        <f>'NABIDKA DOPRAVCE'!$J16*'Vypocty indexu'!H24*('Cenova nabidka NAFTA'!$F12+IF(OR(H$33&lt;SH,H$33&gt;HH),'Cenova nabidka NAFTA'!$G12*1/(1+H$33)*IF(NaPoVo=0,0,'Beh smlouvy'!G$8/NaPoVo)+'Cenova nabidka NAFTA'!$H12*1/(1+H$33),'Cenova nabidka NAFTA'!$G12+'Cenova nabidka NAFTA'!$H12))</f>
        <v>0</v>
      </c>
      <c r="I13" s="124">
        <f>'NABIDKA DOPRAVCE'!$J16*'Vypocty indexu'!I24*('Cenova nabidka NAFTA'!$F12+IF(OR(I$33&lt;SH,I$33&gt;HH),'Cenova nabidka NAFTA'!$G12*1/(1+I$33)*IF(NaPoVo=0,0,'Beh smlouvy'!H$8/NaPoVo)+'Cenova nabidka NAFTA'!$H12*1/(1+I$33),'Cenova nabidka NAFTA'!$G12+'Cenova nabidka NAFTA'!$H12))</f>
        <v>0</v>
      </c>
      <c r="J13" s="124">
        <f>'NABIDKA DOPRAVCE'!$J16*'Vypocty indexu'!J24*('Cenova nabidka NAFTA'!$F12+IF(OR(J$33&lt;SH,J$33&gt;HH),'Cenova nabidka NAFTA'!$G12*1/(1+J$33)*IF(NaPoVo=0,0,'Beh smlouvy'!I$8/NaPoVo)+'Cenova nabidka NAFTA'!$H12*1/(1+J$33),'Cenova nabidka NAFTA'!$G12+'Cenova nabidka NAFTA'!$H12))</f>
        <v>0</v>
      </c>
      <c r="K13" s="124">
        <f>'NABIDKA DOPRAVCE'!$J16*'Vypocty indexu'!K24*('Cenova nabidka NAFTA'!$F12+IF(OR(K$33&lt;SH,K$33&gt;HH),'Cenova nabidka NAFTA'!$G12*1/(1+K$33)*IF(NaPoVo=0,0,'Beh smlouvy'!J$8/NaPoVo)+'Cenova nabidka NAFTA'!$H12*1/(1+K$33),'Cenova nabidka NAFTA'!$G12+'Cenova nabidka NAFTA'!$H12))</f>
        <v>0</v>
      </c>
      <c r="L13" s="124">
        <f>'NABIDKA DOPRAVCE'!$J16*'Vypocty indexu'!L24*('Cenova nabidka NAFTA'!$F12+IF(OR(L$33&lt;SH,L$33&gt;HH),'Cenova nabidka NAFTA'!$G12*1/(1+L$33)*IF(NaPoVo=0,0,'Beh smlouvy'!K$8/NaPoVo)+'Cenova nabidka NAFTA'!$H12*1/(1+L$33),'Cenova nabidka NAFTA'!$G12+'Cenova nabidka NAFTA'!$H12))</f>
        <v>0</v>
      </c>
      <c r="M13" s="124">
        <f>'NABIDKA DOPRAVCE'!$J16*'Vypocty indexu'!M24*('Cenova nabidka NAFTA'!$F12+IF(OR(M$33&lt;SH,M$33&gt;HH),'Cenova nabidka NAFTA'!$G12*1/(1+M$33)*IF(NaPoVo=0,0,'Beh smlouvy'!L$8/NaPoVo)+'Cenova nabidka NAFTA'!$H12*1/(1+M$33),'Cenova nabidka NAFTA'!$G12+'Cenova nabidka NAFTA'!$H12))</f>
        <v>0</v>
      </c>
      <c r="N13" s="124">
        <f>'NABIDKA DOPRAVCE'!$J16*'Vypocty indexu'!N24*('Cenova nabidka NAFTA'!$F12+IF(OR(N$33&lt;SH,N$33&gt;HH),'Cenova nabidka NAFTA'!$G12*1/(1+N$33)*IF(NaPoVo=0,0,'Beh smlouvy'!M$8/NaPoVo)+'Cenova nabidka NAFTA'!$H12*1/(1+N$33),'Cenova nabidka NAFTA'!$G12+'Cenova nabidka NAFTA'!$H12))</f>
        <v>0</v>
      </c>
    </row>
    <row r="14" spans="2:14" outlineLevel="1">
      <c r="B14" s="60" t="s">
        <v>28</v>
      </c>
      <c r="C14" s="47" t="s">
        <v>59</v>
      </c>
      <c r="D14" s="202"/>
      <c r="E14" s="124">
        <f>'NABIDKA DOPRAVCE'!$J17*'Vypocty indexu'!E25*('Cenova nabidka NAFTA'!$F13+IF(OR(E$33&lt;SH,E$33&gt;HH),'Cenova nabidka NAFTA'!$G13*1/(1+E$33)*IF(NaPoVo=0,0,'Beh smlouvy'!D$8/NaPoVo)+'Cenova nabidka NAFTA'!$H13*1/(1+E$33),'Cenova nabidka NAFTA'!$G13+'Cenova nabidka NAFTA'!$H13))</f>
        <v>0</v>
      </c>
      <c r="F14" s="124">
        <f>'NABIDKA DOPRAVCE'!$J17*'Vypocty indexu'!F25*('Cenova nabidka NAFTA'!$F13+IF(OR(F$33&lt;SH,F$33&gt;HH),'Cenova nabidka NAFTA'!$G13*1/(1+F$33)*IF(NaPoVo=0,0,'Beh smlouvy'!E$8/NaPoVo)+'Cenova nabidka NAFTA'!$H13*1/(1+F$33),'Cenova nabidka NAFTA'!$G13+'Cenova nabidka NAFTA'!$H13))</f>
        <v>0</v>
      </c>
      <c r="G14" s="124">
        <f>'NABIDKA DOPRAVCE'!$J17*'Vypocty indexu'!G25*('Cenova nabidka NAFTA'!$F13+IF(OR(G$33&lt;SH,G$33&gt;HH),'Cenova nabidka NAFTA'!$G13*1/(1+G$33)*IF(NaPoVo=0,0,'Beh smlouvy'!F$8/NaPoVo)+'Cenova nabidka NAFTA'!$H13*1/(1+G$33),'Cenova nabidka NAFTA'!$G13+'Cenova nabidka NAFTA'!$H13))</f>
        <v>0</v>
      </c>
      <c r="H14" s="124">
        <f>'NABIDKA DOPRAVCE'!$J17*'Vypocty indexu'!H25*('Cenova nabidka NAFTA'!$F13+IF(OR(H$33&lt;SH,H$33&gt;HH),'Cenova nabidka NAFTA'!$G13*1/(1+H$33)*IF(NaPoVo=0,0,'Beh smlouvy'!G$8/NaPoVo)+'Cenova nabidka NAFTA'!$H13*1/(1+H$33),'Cenova nabidka NAFTA'!$G13+'Cenova nabidka NAFTA'!$H13))</f>
        <v>0</v>
      </c>
      <c r="I14" s="124">
        <f>'NABIDKA DOPRAVCE'!$J17*'Vypocty indexu'!I25*('Cenova nabidka NAFTA'!$F13+IF(OR(I$33&lt;SH,I$33&gt;HH),'Cenova nabidka NAFTA'!$G13*1/(1+I$33)*IF(NaPoVo=0,0,'Beh smlouvy'!H$8/NaPoVo)+'Cenova nabidka NAFTA'!$H13*1/(1+I$33),'Cenova nabidka NAFTA'!$G13+'Cenova nabidka NAFTA'!$H13))</f>
        <v>0</v>
      </c>
      <c r="J14" s="124">
        <f>'NABIDKA DOPRAVCE'!$J17*'Vypocty indexu'!J25*('Cenova nabidka NAFTA'!$F13+IF(OR(J$33&lt;SH,J$33&gt;HH),'Cenova nabidka NAFTA'!$G13*1/(1+J$33)*IF(NaPoVo=0,0,'Beh smlouvy'!I$8/NaPoVo)+'Cenova nabidka NAFTA'!$H13*1/(1+J$33),'Cenova nabidka NAFTA'!$G13+'Cenova nabidka NAFTA'!$H13))</f>
        <v>0</v>
      </c>
      <c r="K14" s="124">
        <f>'NABIDKA DOPRAVCE'!$J17*'Vypocty indexu'!K25*('Cenova nabidka NAFTA'!$F13+IF(OR(K$33&lt;SH,K$33&gt;HH),'Cenova nabidka NAFTA'!$G13*1/(1+K$33)*IF(NaPoVo=0,0,'Beh smlouvy'!J$8/NaPoVo)+'Cenova nabidka NAFTA'!$H13*1/(1+K$33),'Cenova nabidka NAFTA'!$G13+'Cenova nabidka NAFTA'!$H13))</f>
        <v>0</v>
      </c>
      <c r="L14" s="124">
        <f>'NABIDKA DOPRAVCE'!$J17*'Vypocty indexu'!L25*('Cenova nabidka NAFTA'!$F13+IF(OR(L$33&lt;SH,L$33&gt;HH),'Cenova nabidka NAFTA'!$G13*1/(1+L$33)*IF(NaPoVo=0,0,'Beh smlouvy'!K$8/NaPoVo)+'Cenova nabidka NAFTA'!$H13*1/(1+L$33),'Cenova nabidka NAFTA'!$G13+'Cenova nabidka NAFTA'!$H13))</f>
        <v>0</v>
      </c>
      <c r="M14" s="124">
        <f>'NABIDKA DOPRAVCE'!$J17*'Vypocty indexu'!M25*('Cenova nabidka NAFTA'!$F13+IF(OR(M$33&lt;SH,M$33&gt;HH),'Cenova nabidka NAFTA'!$G13*1/(1+M$33)*IF(NaPoVo=0,0,'Beh smlouvy'!L$8/NaPoVo)+'Cenova nabidka NAFTA'!$H13*1/(1+M$33),'Cenova nabidka NAFTA'!$G13+'Cenova nabidka NAFTA'!$H13))</f>
        <v>0</v>
      </c>
      <c r="N14" s="124">
        <f>'NABIDKA DOPRAVCE'!$J17*'Vypocty indexu'!N25*('Cenova nabidka NAFTA'!$F13+IF(OR(N$33&lt;SH,N$33&gt;HH),'Cenova nabidka NAFTA'!$G13*1/(1+N$33)*IF(NaPoVo=0,0,'Beh smlouvy'!M$8/NaPoVo)+'Cenova nabidka NAFTA'!$H13*1/(1+N$33),'Cenova nabidka NAFTA'!$G13+'Cenova nabidka NAFTA'!$H13))</f>
        <v>0</v>
      </c>
    </row>
    <row r="15" spans="2:14" outlineLevel="1">
      <c r="B15" s="60" t="s">
        <v>29</v>
      </c>
      <c r="C15" s="47" t="s">
        <v>60</v>
      </c>
      <c r="D15" s="202"/>
      <c r="E15" s="124">
        <f>'NABIDKA DOPRAVCE'!$J18*'Vypocty indexu'!E26*('Cenova nabidka NAFTA'!$F14+IF(OR(E$33&lt;SH,E$33&gt;HH),'Cenova nabidka NAFTA'!$G14*1/(1+E$33)*IF(NaPoVo=0,0,'Beh smlouvy'!D$8/NaPoVo)+'Cenova nabidka NAFTA'!$H14*1/(1+E$33),'Cenova nabidka NAFTA'!$G14+'Cenova nabidka NAFTA'!$H14))</f>
        <v>0</v>
      </c>
      <c r="F15" s="124">
        <f>'NABIDKA DOPRAVCE'!$J18*'Vypocty indexu'!F26*('Cenova nabidka NAFTA'!$F14+IF(OR(F$33&lt;SH,F$33&gt;HH),'Cenova nabidka NAFTA'!$G14*1/(1+F$33)*IF(NaPoVo=0,0,'Beh smlouvy'!E$8/NaPoVo)+'Cenova nabidka NAFTA'!$H14*1/(1+F$33),'Cenova nabidka NAFTA'!$G14+'Cenova nabidka NAFTA'!$H14))</f>
        <v>0</v>
      </c>
      <c r="G15" s="124">
        <f>'NABIDKA DOPRAVCE'!$J18*'Vypocty indexu'!G26*('Cenova nabidka NAFTA'!$F14+IF(OR(G$33&lt;SH,G$33&gt;HH),'Cenova nabidka NAFTA'!$G14*1/(1+G$33)*IF(NaPoVo=0,0,'Beh smlouvy'!F$8/NaPoVo)+'Cenova nabidka NAFTA'!$H14*1/(1+G$33),'Cenova nabidka NAFTA'!$G14+'Cenova nabidka NAFTA'!$H14))</f>
        <v>0</v>
      </c>
      <c r="H15" s="124">
        <f>'NABIDKA DOPRAVCE'!$J18*'Vypocty indexu'!H26*('Cenova nabidka NAFTA'!$F14+IF(OR(H$33&lt;SH,H$33&gt;HH),'Cenova nabidka NAFTA'!$G14*1/(1+H$33)*IF(NaPoVo=0,0,'Beh smlouvy'!G$8/NaPoVo)+'Cenova nabidka NAFTA'!$H14*1/(1+H$33),'Cenova nabidka NAFTA'!$G14+'Cenova nabidka NAFTA'!$H14))</f>
        <v>0</v>
      </c>
      <c r="I15" s="124">
        <f>'NABIDKA DOPRAVCE'!$J18*'Vypocty indexu'!I26*('Cenova nabidka NAFTA'!$F14+IF(OR(I$33&lt;SH,I$33&gt;HH),'Cenova nabidka NAFTA'!$G14*1/(1+I$33)*IF(NaPoVo=0,0,'Beh smlouvy'!H$8/NaPoVo)+'Cenova nabidka NAFTA'!$H14*1/(1+I$33),'Cenova nabidka NAFTA'!$G14+'Cenova nabidka NAFTA'!$H14))</f>
        <v>0</v>
      </c>
      <c r="J15" s="124">
        <f>'NABIDKA DOPRAVCE'!$J18*'Vypocty indexu'!J26*('Cenova nabidka NAFTA'!$F14+IF(OR(J$33&lt;SH,J$33&gt;HH),'Cenova nabidka NAFTA'!$G14*1/(1+J$33)*IF(NaPoVo=0,0,'Beh smlouvy'!I$8/NaPoVo)+'Cenova nabidka NAFTA'!$H14*1/(1+J$33),'Cenova nabidka NAFTA'!$G14+'Cenova nabidka NAFTA'!$H14))</f>
        <v>0</v>
      </c>
      <c r="K15" s="124">
        <f>'NABIDKA DOPRAVCE'!$J18*'Vypocty indexu'!K26*('Cenova nabidka NAFTA'!$F14+IF(OR(K$33&lt;SH,K$33&gt;HH),'Cenova nabidka NAFTA'!$G14*1/(1+K$33)*IF(NaPoVo=0,0,'Beh smlouvy'!J$8/NaPoVo)+'Cenova nabidka NAFTA'!$H14*1/(1+K$33),'Cenova nabidka NAFTA'!$G14+'Cenova nabidka NAFTA'!$H14))</f>
        <v>0</v>
      </c>
      <c r="L15" s="124">
        <f>'NABIDKA DOPRAVCE'!$J18*'Vypocty indexu'!L26*('Cenova nabidka NAFTA'!$F14+IF(OR(L$33&lt;SH,L$33&gt;HH),'Cenova nabidka NAFTA'!$G14*1/(1+L$33)*IF(NaPoVo=0,0,'Beh smlouvy'!K$8/NaPoVo)+'Cenova nabidka NAFTA'!$H14*1/(1+L$33),'Cenova nabidka NAFTA'!$G14+'Cenova nabidka NAFTA'!$H14))</f>
        <v>0</v>
      </c>
      <c r="M15" s="124">
        <f>'NABIDKA DOPRAVCE'!$J18*'Vypocty indexu'!M26*('Cenova nabidka NAFTA'!$F14+IF(OR(M$33&lt;SH,M$33&gt;HH),'Cenova nabidka NAFTA'!$G14*1/(1+M$33)*IF(NaPoVo=0,0,'Beh smlouvy'!L$8/NaPoVo)+'Cenova nabidka NAFTA'!$H14*1/(1+M$33),'Cenova nabidka NAFTA'!$G14+'Cenova nabidka NAFTA'!$H14))</f>
        <v>0</v>
      </c>
      <c r="N15" s="124">
        <f>'NABIDKA DOPRAVCE'!$J18*'Vypocty indexu'!N26*('Cenova nabidka NAFTA'!$F14+IF(OR(N$33&lt;SH,N$33&gt;HH),'Cenova nabidka NAFTA'!$G14*1/(1+N$33)*IF(NaPoVo=0,0,'Beh smlouvy'!M$8/NaPoVo)+'Cenova nabidka NAFTA'!$H14*1/(1+N$33),'Cenova nabidka NAFTA'!$G14+'Cenova nabidka NAFTA'!$H14))</f>
        <v>0</v>
      </c>
    </row>
    <row r="16" spans="2:14" outlineLevel="1">
      <c r="B16" s="60">
        <v>15</v>
      </c>
      <c r="C16" s="47" t="s">
        <v>42</v>
      </c>
      <c r="D16" s="202"/>
      <c r="E16" s="124">
        <f>'NABIDKA DOPRAVCE'!$J19*'Vypocty indexu'!E27*('Cenova nabidka NAFTA'!$F15+IF(OR(E$33&lt;SH,E$33&gt;HH),'Cenova nabidka NAFTA'!$G15*1/(1+E$33)*IF(NaPoVo=0,0,'Beh smlouvy'!D$8/NaPoVo)+'Cenova nabidka NAFTA'!$H15*1/(1+E$33),'Cenova nabidka NAFTA'!$G15+'Cenova nabidka NAFTA'!$H15))</f>
        <v>0</v>
      </c>
      <c r="F16" s="124">
        <f>'NABIDKA DOPRAVCE'!$J19*'Vypocty indexu'!F27*('Cenova nabidka NAFTA'!$F15+IF(OR(F$33&lt;SH,F$33&gt;HH),'Cenova nabidka NAFTA'!$G15*1/(1+F$33)*IF(NaPoVo=0,0,'Beh smlouvy'!E$8/NaPoVo)+'Cenova nabidka NAFTA'!$H15*1/(1+F$33),'Cenova nabidka NAFTA'!$G15+'Cenova nabidka NAFTA'!$H15))</f>
        <v>0</v>
      </c>
      <c r="G16" s="124">
        <f>'NABIDKA DOPRAVCE'!$J19*'Vypocty indexu'!G27*('Cenova nabidka NAFTA'!$F15+IF(OR(G$33&lt;SH,G$33&gt;HH),'Cenova nabidka NAFTA'!$G15*1/(1+G$33)*IF(NaPoVo=0,0,'Beh smlouvy'!F$8/NaPoVo)+'Cenova nabidka NAFTA'!$H15*1/(1+G$33),'Cenova nabidka NAFTA'!$G15+'Cenova nabidka NAFTA'!$H15))</f>
        <v>0</v>
      </c>
      <c r="H16" s="124">
        <f>'NABIDKA DOPRAVCE'!$J19*'Vypocty indexu'!H27*('Cenova nabidka NAFTA'!$F15+IF(OR(H$33&lt;SH,H$33&gt;HH),'Cenova nabidka NAFTA'!$G15*1/(1+H$33)*IF(NaPoVo=0,0,'Beh smlouvy'!G$8/NaPoVo)+'Cenova nabidka NAFTA'!$H15*1/(1+H$33),'Cenova nabidka NAFTA'!$G15+'Cenova nabidka NAFTA'!$H15))</f>
        <v>0</v>
      </c>
      <c r="I16" s="124">
        <f>'NABIDKA DOPRAVCE'!$J19*'Vypocty indexu'!I27*('Cenova nabidka NAFTA'!$F15+IF(OR(I$33&lt;SH,I$33&gt;HH),'Cenova nabidka NAFTA'!$G15*1/(1+I$33)*IF(NaPoVo=0,0,'Beh smlouvy'!H$8/NaPoVo)+'Cenova nabidka NAFTA'!$H15*1/(1+I$33),'Cenova nabidka NAFTA'!$G15+'Cenova nabidka NAFTA'!$H15))</f>
        <v>0</v>
      </c>
      <c r="J16" s="124">
        <f>'NABIDKA DOPRAVCE'!$J19*'Vypocty indexu'!J27*('Cenova nabidka NAFTA'!$F15+IF(OR(J$33&lt;SH,J$33&gt;HH),'Cenova nabidka NAFTA'!$G15*1/(1+J$33)*IF(NaPoVo=0,0,'Beh smlouvy'!I$8/NaPoVo)+'Cenova nabidka NAFTA'!$H15*1/(1+J$33),'Cenova nabidka NAFTA'!$G15+'Cenova nabidka NAFTA'!$H15))</f>
        <v>0</v>
      </c>
      <c r="K16" s="124">
        <f>'NABIDKA DOPRAVCE'!$J19*'Vypocty indexu'!K27*('Cenova nabidka NAFTA'!$F15+IF(OR(K$33&lt;SH,K$33&gt;HH),'Cenova nabidka NAFTA'!$G15*1/(1+K$33)*IF(NaPoVo=0,0,'Beh smlouvy'!J$8/NaPoVo)+'Cenova nabidka NAFTA'!$H15*1/(1+K$33),'Cenova nabidka NAFTA'!$G15+'Cenova nabidka NAFTA'!$H15))</f>
        <v>0</v>
      </c>
      <c r="L16" s="124">
        <f>'NABIDKA DOPRAVCE'!$J19*'Vypocty indexu'!L27*('Cenova nabidka NAFTA'!$F15+IF(OR(L$33&lt;SH,L$33&gt;HH),'Cenova nabidka NAFTA'!$G15*1/(1+L$33)*IF(NaPoVo=0,0,'Beh smlouvy'!K$8/NaPoVo)+'Cenova nabidka NAFTA'!$H15*1/(1+L$33),'Cenova nabidka NAFTA'!$G15+'Cenova nabidka NAFTA'!$H15))</f>
        <v>0</v>
      </c>
      <c r="M16" s="124">
        <f>'NABIDKA DOPRAVCE'!$J19*'Vypocty indexu'!M27*('Cenova nabidka NAFTA'!$F15+IF(OR(M$33&lt;SH,M$33&gt;HH),'Cenova nabidka NAFTA'!$G15*1/(1+M$33)*IF(NaPoVo=0,0,'Beh smlouvy'!L$8/NaPoVo)+'Cenova nabidka NAFTA'!$H15*1/(1+M$33),'Cenova nabidka NAFTA'!$G15+'Cenova nabidka NAFTA'!$H15))</f>
        <v>0</v>
      </c>
      <c r="N16" s="124">
        <f>'NABIDKA DOPRAVCE'!$J19*'Vypocty indexu'!N27*('Cenova nabidka NAFTA'!$F15+IF(OR(N$33&lt;SH,N$33&gt;HH),'Cenova nabidka NAFTA'!$G15*1/(1+N$33)*IF(NaPoVo=0,0,'Beh smlouvy'!M$8/NaPoVo)+'Cenova nabidka NAFTA'!$H15*1/(1+N$33),'Cenova nabidka NAFTA'!$G15+'Cenova nabidka NAFTA'!$H15))</f>
        <v>0</v>
      </c>
    </row>
    <row r="17" spans="2:14" outlineLevel="1">
      <c r="B17" s="60" t="s">
        <v>30</v>
      </c>
      <c r="C17" s="47" t="s">
        <v>61</v>
      </c>
      <c r="D17" s="202"/>
      <c r="E17" s="124">
        <f>'NABIDKA DOPRAVCE'!$J20*'Vypocty indexu'!E28*('Cenova nabidka NAFTA'!$F16+IF(OR(E$33&lt;SH,E$33&gt;HH),'Cenova nabidka NAFTA'!$G16*1/(1+E$33)*IF(NaPoVo=0,0,'Beh smlouvy'!D$8/NaPoVo)+'Cenova nabidka NAFTA'!$H16*1/(1+E$33),'Cenova nabidka NAFTA'!$G16+'Cenova nabidka NAFTA'!$H16))</f>
        <v>0</v>
      </c>
      <c r="F17" s="124">
        <f>'NABIDKA DOPRAVCE'!$J20*'Vypocty indexu'!F28*('Cenova nabidka NAFTA'!$F16+IF(OR(F$33&lt;SH,F$33&gt;HH),'Cenova nabidka NAFTA'!$G16*1/(1+F$33)*IF(NaPoVo=0,0,'Beh smlouvy'!E$8/NaPoVo)+'Cenova nabidka NAFTA'!$H16*1/(1+F$33),'Cenova nabidka NAFTA'!$G16+'Cenova nabidka NAFTA'!$H16))</f>
        <v>0</v>
      </c>
      <c r="G17" s="124">
        <f>'NABIDKA DOPRAVCE'!$J20*'Vypocty indexu'!G28*('Cenova nabidka NAFTA'!$F16+IF(OR(G$33&lt;SH,G$33&gt;HH),'Cenova nabidka NAFTA'!$G16*1/(1+G$33)*IF(NaPoVo=0,0,'Beh smlouvy'!F$8/NaPoVo)+'Cenova nabidka NAFTA'!$H16*1/(1+G$33),'Cenova nabidka NAFTA'!$G16+'Cenova nabidka NAFTA'!$H16))</f>
        <v>0</v>
      </c>
      <c r="H17" s="124">
        <f>'NABIDKA DOPRAVCE'!$J20*'Vypocty indexu'!H28*('Cenova nabidka NAFTA'!$F16+IF(OR(H$33&lt;SH,H$33&gt;HH),'Cenova nabidka NAFTA'!$G16*1/(1+H$33)*IF(NaPoVo=0,0,'Beh smlouvy'!G$8/NaPoVo)+'Cenova nabidka NAFTA'!$H16*1/(1+H$33),'Cenova nabidka NAFTA'!$G16+'Cenova nabidka NAFTA'!$H16))</f>
        <v>0</v>
      </c>
      <c r="I17" s="124">
        <f>'NABIDKA DOPRAVCE'!$J20*'Vypocty indexu'!I28*('Cenova nabidka NAFTA'!$F16+IF(OR(I$33&lt;SH,I$33&gt;HH),'Cenova nabidka NAFTA'!$G16*1/(1+I$33)*IF(NaPoVo=0,0,'Beh smlouvy'!H$8/NaPoVo)+'Cenova nabidka NAFTA'!$H16*1/(1+I$33),'Cenova nabidka NAFTA'!$G16+'Cenova nabidka NAFTA'!$H16))</f>
        <v>0</v>
      </c>
      <c r="J17" s="124">
        <f>'NABIDKA DOPRAVCE'!$J20*'Vypocty indexu'!J28*('Cenova nabidka NAFTA'!$F16+IF(OR(J$33&lt;SH,J$33&gt;HH),'Cenova nabidka NAFTA'!$G16*1/(1+J$33)*IF(NaPoVo=0,0,'Beh smlouvy'!I$8/NaPoVo)+'Cenova nabidka NAFTA'!$H16*1/(1+J$33),'Cenova nabidka NAFTA'!$G16+'Cenova nabidka NAFTA'!$H16))</f>
        <v>0</v>
      </c>
      <c r="K17" s="124">
        <f>'NABIDKA DOPRAVCE'!$J20*'Vypocty indexu'!K28*('Cenova nabidka NAFTA'!$F16+IF(OR(K$33&lt;SH,K$33&gt;HH),'Cenova nabidka NAFTA'!$G16*1/(1+K$33)*IF(NaPoVo=0,0,'Beh smlouvy'!J$8/NaPoVo)+'Cenova nabidka NAFTA'!$H16*1/(1+K$33),'Cenova nabidka NAFTA'!$G16+'Cenova nabidka NAFTA'!$H16))</f>
        <v>0</v>
      </c>
      <c r="L17" s="124">
        <f>'NABIDKA DOPRAVCE'!$J20*'Vypocty indexu'!L28*('Cenova nabidka NAFTA'!$F16+IF(OR(L$33&lt;SH,L$33&gt;HH),'Cenova nabidka NAFTA'!$G16*1/(1+L$33)*IF(NaPoVo=0,0,'Beh smlouvy'!K$8/NaPoVo)+'Cenova nabidka NAFTA'!$H16*1/(1+L$33),'Cenova nabidka NAFTA'!$G16+'Cenova nabidka NAFTA'!$H16))</f>
        <v>0</v>
      </c>
      <c r="M17" s="124">
        <f>'NABIDKA DOPRAVCE'!$J20*'Vypocty indexu'!M28*('Cenova nabidka NAFTA'!$F16+IF(OR(M$33&lt;SH,M$33&gt;HH),'Cenova nabidka NAFTA'!$G16*1/(1+M$33)*IF(NaPoVo=0,0,'Beh smlouvy'!L$8/NaPoVo)+'Cenova nabidka NAFTA'!$H16*1/(1+M$33),'Cenova nabidka NAFTA'!$G16+'Cenova nabidka NAFTA'!$H16))</f>
        <v>0</v>
      </c>
      <c r="N17" s="124">
        <f>'NABIDKA DOPRAVCE'!$J20*'Vypocty indexu'!N28*('Cenova nabidka NAFTA'!$F16+IF(OR(N$33&lt;SH,N$33&gt;HH),'Cenova nabidka NAFTA'!$G16*1/(1+N$33)*IF(NaPoVo=0,0,'Beh smlouvy'!M$8/NaPoVo)+'Cenova nabidka NAFTA'!$H16*1/(1+N$33),'Cenova nabidka NAFTA'!$G16+'Cenova nabidka NAFTA'!$H16))</f>
        <v>0</v>
      </c>
    </row>
    <row r="18" spans="2:14" outlineLevel="1">
      <c r="B18" s="60" t="s">
        <v>31</v>
      </c>
      <c r="C18" s="47" t="s">
        <v>62</v>
      </c>
      <c r="D18" s="202"/>
      <c r="E18" s="124">
        <f>'NABIDKA DOPRAVCE'!$J21*'Vypocty indexu'!E29*('Cenova nabidka NAFTA'!$F17+IF(OR(E$33&lt;SH,E$33&gt;HH),'Cenova nabidka NAFTA'!$G17*1/(1+E$33)*IF(NaPoVo=0,0,'Beh smlouvy'!D$8/NaPoVo)+'Cenova nabidka NAFTA'!$H17*1/(1+E$33),'Cenova nabidka NAFTA'!$G17+'Cenova nabidka NAFTA'!$H17))</f>
        <v>0</v>
      </c>
      <c r="F18" s="124">
        <f>'NABIDKA DOPRAVCE'!$J21*'Vypocty indexu'!F29*('Cenova nabidka NAFTA'!$F17+IF(OR(F$33&lt;SH,F$33&gt;HH),'Cenova nabidka NAFTA'!$G17*1/(1+F$33)*IF(NaPoVo=0,0,'Beh smlouvy'!E$8/NaPoVo)+'Cenova nabidka NAFTA'!$H17*1/(1+F$33),'Cenova nabidka NAFTA'!$G17+'Cenova nabidka NAFTA'!$H17))</f>
        <v>0</v>
      </c>
      <c r="G18" s="124">
        <f>'NABIDKA DOPRAVCE'!$J21*'Vypocty indexu'!G29*('Cenova nabidka NAFTA'!$F17+IF(OR(G$33&lt;SH,G$33&gt;HH),'Cenova nabidka NAFTA'!$G17*1/(1+G$33)*IF(NaPoVo=0,0,'Beh smlouvy'!F$8/NaPoVo)+'Cenova nabidka NAFTA'!$H17*1/(1+G$33),'Cenova nabidka NAFTA'!$G17+'Cenova nabidka NAFTA'!$H17))</f>
        <v>0</v>
      </c>
      <c r="H18" s="124">
        <f>'NABIDKA DOPRAVCE'!$J21*'Vypocty indexu'!H29*('Cenova nabidka NAFTA'!$F17+IF(OR(H$33&lt;SH,H$33&gt;HH),'Cenova nabidka NAFTA'!$G17*1/(1+H$33)*IF(NaPoVo=0,0,'Beh smlouvy'!G$8/NaPoVo)+'Cenova nabidka NAFTA'!$H17*1/(1+H$33),'Cenova nabidka NAFTA'!$G17+'Cenova nabidka NAFTA'!$H17))</f>
        <v>0</v>
      </c>
      <c r="I18" s="124">
        <f>'NABIDKA DOPRAVCE'!$J21*'Vypocty indexu'!I29*('Cenova nabidka NAFTA'!$F17+IF(OR(I$33&lt;SH,I$33&gt;HH),'Cenova nabidka NAFTA'!$G17*1/(1+I$33)*IF(NaPoVo=0,0,'Beh smlouvy'!H$8/NaPoVo)+'Cenova nabidka NAFTA'!$H17*1/(1+I$33),'Cenova nabidka NAFTA'!$G17+'Cenova nabidka NAFTA'!$H17))</f>
        <v>0</v>
      </c>
      <c r="J18" s="124">
        <f>'NABIDKA DOPRAVCE'!$J21*'Vypocty indexu'!J29*('Cenova nabidka NAFTA'!$F17+IF(OR(J$33&lt;SH,J$33&gt;HH),'Cenova nabidka NAFTA'!$G17*1/(1+J$33)*IF(NaPoVo=0,0,'Beh smlouvy'!I$8/NaPoVo)+'Cenova nabidka NAFTA'!$H17*1/(1+J$33),'Cenova nabidka NAFTA'!$G17+'Cenova nabidka NAFTA'!$H17))</f>
        <v>0</v>
      </c>
      <c r="K18" s="124">
        <f>'NABIDKA DOPRAVCE'!$J21*'Vypocty indexu'!K29*('Cenova nabidka NAFTA'!$F17+IF(OR(K$33&lt;SH,K$33&gt;HH),'Cenova nabidka NAFTA'!$G17*1/(1+K$33)*IF(NaPoVo=0,0,'Beh smlouvy'!J$8/NaPoVo)+'Cenova nabidka NAFTA'!$H17*1/(1+K$33),'Cenova nabidka NAFTA'!$G17+'Cenova nabidka NAFTA'!$H17))</f>
        <v>0</v>
      </c>
      <c r="L18" s="124">
        <f>'NABIDKA DOPRAVCE'!$J21*'Vypocty indexu'!L29*('Cenova nabidka NAFTA'!$F17+IF(OR(L$33&lt;SH,L$33&gt;HH),'Cenova nabidka NAFTA'!$G17*1/(1+L$33)*IF(NaPoVo=0,0,'Beh smlouvy'!K$8/NaPoVo)+'Cenova nabidka NAFTA'!$H17*1/(1+L$33),'Cenova nabidka NAFTA'!$G17+'Cenova nabidka NAFTA'!$H17))</f>
        <v>0</v>
      </c>
      <c r="M18" s="124">
        <f>'NABIDKA DOPRAVCE'!$J21*'Vypocty indexu'!M29*('Cenova nabidka NAFTA'!$F17+IF(OR(M$33&lt;SH,M$33&gt;HH),'Cenova nabidka NAFTA'!$G17*1/(1+M$33)*IF(NaPoVo=0,0,'Beh smlouvy'!L$8/NaPoVo)+'Cenova nabidka NAFTA'!$H17*1/(1+M$33),'Cenova nabidka NAFTA'!$G17+'Cenova nabidka NAFTA'!$H17))</f>
        <v>0</v>
      </c>
      <c r="N18" s="124">
        <f>'NABIDKA DOPRAVCE'!$J21*'Vypocty indexu'!N29*('Cenova nabidka NAFTA'!$F17+IF(OR(N$33&lt;SH,N$33&gt;HH),'Cenova nabidka NAFTA'!$G17*1/(1+N$33)*IF(NaPoVo=0,0,'Beh smlouvy'!M$8/NaPoVo)+'Cenova nabidka NAFTA'!$H17*1/(1+N$33),'Cenova nabidka NAFTA'!$G17+'Cenova nabidka NAFTA'!$H17))</f>
        <v>0</v>
      </c>
    </row>
    <row r="19" spans="2:14" outlineLevel="1">
      <c r="B19" s="60" t="s">
        <v>40</v>
      </c>
      <c r="C19" s="47" t="s">
        <v>63</v>
      </c>
      <c r="D19" s="202"/>
      <c r="E19" s="124">
        <f>'NABIDKA DOPRAVCE'!$J22*'Vypocty indexu'!E30*('Cenova nabidka NAFTA'!$F18+IF(OR(E$33&lt;SH,E$33&gt;HH),'Cenova nabidka NAFTA'!$G18*1/(1+E$33)*IF(NaPoVo=0,0,'Beh smlouvy'!D$8/NaPoVo)+'Cenova nabidka NAFTA'!$H18*1/(1+E$33),'Cenova nabidka NAFTA'!$G18+'Cenova nabidka NAFTA'!$H18))</f>
        <v>0</v>
      </c>
      <c r="F19" s="124">
        <f>'NABIDKA DOPRAVCE'!$J22*'Vypocty indexu'!F30*('Cenova nabidka NAFTA'!$F18+IF(OR(F$33&lt;SH,F$33&gt;HH),'Cenova nabidka NAFTA'!$G18*1/(1+F$33)*IF(NaPoVo=0,0,'Beh smlouvy'!E$8/NaPoVo)+'Cenova nabidka NAFTA'!$H18*1/(1+F$33),'Cenova nabidka NAFTA'!$G18+'Cenova nabidka NAFTA'!$H18))</f>
        <v>0</v>
      </c>
      <c r="G19" s="124">
        <f>'NABIDKA DOPRAVCE'!$J22*'Vypocty indexu'!G30*('Cenova nabidka NAFTA'!$F18+IF(OR(G$33&lt;SH,G$33&gt;HH),'Cenova nabidka NAFTA'!$G18*1/(1+G$33)*IF(NaPoVo=0,0,'Beh smlouvy'!F$8/NaPoVo)+'Cenova nabidka NAFTA'!$H18*1/(1+G$33),'Cenova nabidka NAFTA'!$G18+'Cenova nabidka NAFTA'!$H18))</f>
        <v>0</v>
      </c>
      <c r="H19" s="124">
        <f>'NABIDKA DOPRAVCE'!$J22*'Vypocty indexu'!H30*('Cenova nabidka NAFTA'!$F18+IF(OR(H$33&lt;SH,H$33&gt;HH),'Cenova nabidka NAFTA'!$G18*1/(1+H$33)*IF(NaPoVo=0,0,'Beh smlouvy'!G$8/NaPoVo)+'Cenova nabidka NAFTA'!$H18*1/(1+H$33),'Cenova nabidka NAFTA'!$G18+'Cenova nabidka NAFTA'!$H18))</f>
        <v>0</v>
      </c>
      <c r="I19" s="124">
        <f>'NABIDKA DOPRAVCE'!$J22*'Vypocty indexu'!I30*('Cenova nabidka NAFTA'!$F18+IF(OR(I$33&lt;SH,I$33&gt;HH),'Cenova nabidka NAFTA'!$G18*1/(1+I$33)*IF(NaPoVo=0,0,'Beh smlouvy'!H$8/NaPoVo)+'Cenova nabidka NAFTA'!$H18*1/(1+I$33),'Cenova nabidka NAFTA'!$G18+'Cenova nabidka NAFTA'!$H18))</f>
        <v>0</v>
      </c>
      <c r="J19" s="124">
        <f>'NABIDKA DOPRAVCE'!$J22*'Vypocty indexu'!J30*('Cenova nabidka NAFTA'!$F18+IF(OR(J$33&lt;SH,J$33&gt;HH),'Cenova nabidka NAFTA'!$G18*1/(1+J$33)*IF(NaPoVo=0,0,'Beh smlouvy'!I$8/NaPoVo)+'Cenova nabidka NAFTA'!$H18*1/(1+J$33),'Cenova nabidka NAFTA'!$G18+'Cenova nabidka NAFTA'!$H18))</f>
        <v>0</v>
      </c>
      <c r="K19" s="124">
        <f>'NABIDKA DOPRAVCE'!$J22*'Vypocty indexu'!K30*('Cenova nabidka NAFTA'!$F18+IF(OR(K$33&lt;SH,K$33&gt;HH),'Cenova nabidka NAFTA'!$G18*1/(1+K$33)*IF(NaPoVo=0,0,'Beh smlouvy'!J$8/NaPoVo)+'Cenova nabidka NAFTA'!$H18*1/(1+K$33),'Cenova nabidka NAFTA'!$G18+'Cenova nabidka NAFTA'!$H18))</f>
        <v>0</v>
      </c>
      <c r="L19" s="124">
        <f>'NABIDKA DOPRAVCE'!$J22*'Vypocty indexu'!L30*('Cenova nabidka NAFTA'!$F18+IF(OR(L$33&lt;SH,L$33&gt;HH),'Cenova nabidka NAFTA'!$G18*1/(1+L$33)*IF(NaPoVo=0,0,'Beh smlouvy'!K$8/NaPoVo)+'Cenova nabidka NAFTA'!$H18*1/(1+L$33),'Cenova nabidka NAFTA'!$G18+'Cenova nabidka NAFTA'!$H18))</f>
        <v>0</v>
      </c>
      <c r="M19" s="124">
        <f>'NABIDKA DOPRAVCE'!$J22*'Vypocty indexu'!M30*('Cenova nabidka NAFTA'!$F18+IF(OR(M$33&lt;SH,M$33&gt;HH),'Cenova nabidka NAFTA'!$G18*1/(1+M$33)*IF(NaPoVo=0,0,'Beh smlouvy'!L$8/NaPoVo)+'Cenova nabidka NAFTA'!$H18*1/(1+M$33),'Cenova nabidka NAFTA'!$G18+'Cenova nabidka NAFTA'!$H18))</f>
        <v>0</v>
      </c>
      <c r="N19" s="124">
        <f>'NABIDKA DOPRAVCE'!$J22*'Vypocty indexu'!N30*('Cenova nabidka NAFTA'!$F18+IF(OR(N$33&lt;SH,N$33&gt;HH),'Cenova nabidka NAFTA'!$G18*1/(1+N$33)*IF(NaPoVo=0,0,'Beh smlouvy'!M$8/NaPoVo)+'Cenova nabidka NAFTA'!$H18*1/(1+N$33),'Cenova nabidka NAFTA'!$G18+'Cenova nabidka NAFTA'!$H18))</f>
        <v>0</v>
      </c>
    </row>
    <row r="20" spans="2:14" outlineLevel="1">
      <c r="B20" s="60" t="s">
        <v>41</v>
      </c>
      <c r="C20" s="47" t="s">
        <v>64</v>
      </c>
      <c r="D20" s="202"/>
      <c r="E20" s="124">
        <f>'NABIDKA DOPRAVCE'!$J23*'Vypocty indexu'!E31*('Cenova nabidka NAFTA'!$F19+IF(OR(E$33&lt;SH,E$33&gt;HH),'Cenova nabidka NAFTA'!$G19*1/(1+E$33)*IF(NaPoVo=0,0,'Beh smlouvy'!D$8/NaPoVo)+'Cenova nabidka NAFTA'!$H19*1/(1+E$33),'Cenova nabidka NAFTA'!$G19+'Cenova nabidka NAFTA'!$H19))</f>
        <v>0</v>
      </c>
      <c r="F20" s="124">
        <f>'NABIDKA DOPRAVCE'!$J23*'Vypocty indexu'!F31*('Cenova nabidka NAFTA'!$F19+IF(OR(F$33&lt;SH,F$33&gt;HH),'Cenova nabidka NAFTA'!$G19*1/(1+F$33)*IF(NaPoVo=0,0,'Beh smlouvy'!E$8/NaPoVo)+'Cenova nabidka NAFTA'!$H19*1/(1+F$33),'Cenova nabidka NAFTA'!$G19+'Cenova nabidka NAFTA'!$H19))</f>
        <v>0</v>
      </c>
      <c r="G20" s="124">
        <f>'NABIDKA DOPRAVCE'!$J23*'Vypocty indexu'!G31*('Cenova nabidka NAFTA'!$F19+IF(OR(G$33&lt;SH,G$33&gt;HH),'Cenova nabidka NAFTA'!$G19*1/(1+G$33)*IF(NaPoVo=0,0,'Beh smlouvy'!F$8/NaPoVo)+'Cenova nabidka NAFTA'!$H19*1/(1+G$33),'Cenova nabidka NAFTA'!$G19+'Cenova nabidka NAFTA'!$H19))</f>
        <v>0</v>
      </c>
      <c r="H20" s="124">
        <f>'NABIDKA DOPRAVCE'!$J23*'Vypocty indexu'!H31*('Cenova nabidka NAFTA'!$F19+IF(OR(H$33&lt;SH,H$33&gt;HH),'Cenova nabidka NAFTA'!$G19*1/(1+H$33)*IF(NaPoVo=0,0,'Beh smlouvy'!G$8/NaPoVo)+'Cenova nabidka NAFTA'!$H19*1/(1+H$33),'Cenova nabidka NAFTA'!$G19+'Cenova nabidka NAFTA'!$H19))</f>
        <v>0</v>
      </c>
      <c r="I20" s="124">
        <f>'NABIDKA DOPRAVCE'!$J23*'Vypocty indexu'!I31*('Cenova nabidka NAFTA'!$F19+IF(OR(I$33&lt;SH,I$33&gt;HH),'Cenova nabidka NAFTA'!$G19*1/(1+I$33)*IF(NaPoVo=0,0,'Beh smlouvy'!H$8/NaPoVo)+'Cenova nabidka NAFTA'!$H19*1/(1+I$33),'Cenova nabidka NAFTA'!$G19+'Cenova nabidka NAFTA'!$H19))</f>
        <v>0</v>
      </c>
      <c r="J20" s="124">
        <f>'NABIDKA DOPRAVCE'!$J23*'Vypocty indexu'!J31*('Cenova nabidka NAFTA'!$F19+IF(OR(J$33&lt;SH,J$33&gt;HH),'Cenova nabidka NAFTA'!$G19*1/(1+J$33)*IF(NaPoVo=0,0,'Beh smlouvy'!I$8/NaPoVo)+'Cenova nabidka NAFTA'!$H19*1/(1+J$33),'Cenova nabidka NAFTA'!$G19+'Cenova nabidka NAFTA'!$H19))</f>
        <v>0</v>
      </c>
      <c r="K20" s="124">
        <f>'NABIDKA DOPRAVCE'!$J23*'Vypocty indexu'!K31*('Cenova nabidka NAFTA'!$F19+IF(OR(K$33&lt;SH,K$33&gt;HH),'Cenova nabidka NAFTA'!$G19*1/(1+K$33)*IF(NaPoVo=0,0,'Beh smlouvy'!J$8/NaPoVo)+'Cenova nabidka NAFTA'!$H19*1/(1+K$33),'Cenova nabidka NAFTA'!$G19+'Cenova nabidka NAFTA'!$H19))</f>
        <v>0</v>
      </c>
      <c r="L20" s="124">
        <f>'NABIDKA DOPRAVCE'!$J23*'Vypocty indexu'!L31*('Cenova nabidka NAFTA'!$F19+IF(OR(L$33&lt;SH,L$33&gt;HH),'Cenova nabidka NAFTA'!$G19*1/(1+L$33)*IF(NaPoVo=0,0,'Beh smlouvy'!K$8/NaPoVo)+'Cenova nabidka NAFTA'!$H19*1/(1+L$33),'Cenova nabidka NAFTA'!$G19+'Cenova nabidka NAFTA'!$H19))</f>
        <v>0</v>
      </c>
      <c r="M20" s="124">
        <f>'NABIDKA DOPRAVCE'!$J23*'Vypocty indexu'!M31*('Cenova nabidka NAFTA'!$F19+IF(OR(M$33&lt;SH,M$33&gt;HH),'Cenova nabidka NAFTA'!$G19*1/(1+M$33)*IF(NaPoVo=0,0,'Beh smlouvy'!L$8/NaPoVo)+'Cenova nabidka NAFTA'!$H19*1/(1+M$33),'Cenova nabidka NAFTA'!$G19+'Cenova nabidka NAFTA'!$H19))</f>
        <v>0</v>
      </c>
      <c r="N20" s="124">
        <f>'NABIDKA DOPRAVCE'!$J23*'Vypocty indexu'!N31*('Cenova nabidka NAFTA'!$F19+IF(OR(N$33&lt;SH,N$33&gt;HH),'Cenova nabidka NAFTA'!$G19*1/(1+N$33)*IF(NaPoVo=0,0,'Beh smlouvy'!M$8/NaPoVo)+'Cenova nabidka NAFTA'!$H19*1/(1+N$33),'Cenova nabidka NAFTA'!$G19+'Cenova nabidka NAFTA'!$H19))</f>
        <v>0</v>
      </c>
    </row>
    <row r="21" spans="2:14" outlineLevel="1">
      <c r="B21" s="60">
        <v>18</v>
      </c>
      <c r="C21" s="47" t="s">
        <v>13</v>
      </c>
      <c r="D21" s="202"/>
      <c r="E21" s="124">
        <f>'NABIDKA DOPRAVCE'!$J24*'Vypocty indexu'!E32*('Cenova nabidka NAFTA'!$F20+IF(OR(E$33&lt;SH,E$33&gt;HH),'Cenova nabidka NAFTA'!$G20*1/(1+E$33)*IF(NaPoVo=0,0,'Beh smlouvy'!D$8/NaPoVo)+'Cenova nabidka NAFTA'!$H20*1/(1+E$33),'Cenova nabidka NAFTA'!$G20+'Cenova nabidka NAFTA'!$H20))</f>
        <v>0</v>
      </c>
      <c r="F21" s="124">
        <f>'NABIDKA DOPRAVCE'!$J24*'Vypocty indexu'!F32*('Cenova nabidka NAFTA'!$F20+IF(OR(F$33&lt;SH,F$33&gt;HH),'Cenova nabidka NAFTA'!$G20*1/(1+F$33)*IF(NaPoVo=0,0,'Beh smlouvy'!E$8/NaPoVo)+'Cenova nabidka NAFTA'!$H20*1/(1+F$33),'Cenova nabidka NAFTA'!$G20+'Cenova nabidka NAFTA'!$H20))</f>
        <v>0</v>
      </c>
      <c r="G21" s="124">
        <f>'NABIDKA DOPRAVCE'!$J24*'Vypocty indexu'!G32*('Cenova nabidka NAFTA'!$F20+IF(OR(G$33&lt;SH,G$33&gt;HH),'Cenova nabidka NAFTA'!$G20*1/(1+G$33)*IF(NaPoVo=0,0,'Beh smlouvy'!F$8/NaPoVo)+'Cenova nabidka NAFTA'!$H20*1/(1+G$33),'Cenova nabidka NAFTA'!$G20+'Cenova nabidka NAFTA'!$H20))</f>
        <v>0</v>
      </c>
      <c r="H21" s="124">
        <f>'NABIDKA DOPRAVCE'!$J24*'Vypocty indexu'!H32*('Cenova nabidka NAFTA'!$F20+IF(OR(H$33&lt;SH,H$33&gt;HH),'Cenova nabidka NAFTA'!$G20*1/(1+H$33)*IF(NaPoVo=0,0,'Beh smlouvy'!G$8/NaPoVo)+'Cenova nabidka NAFTA'!$H20*1/(1+H$33),'Cenova nabidka NAFTA'!$G20+'Cenova nabidka NAFTA'!$H20))</f>
        <v>0</v>
      </c>
      <c r="I21" s="124">
        <f>'NABIDKA DOPRAVCE'!$J24*'Vypocty indexu'!I32*('Cenova nabidka NAFTA'!$F20+IF(OR(I$33&lt;SH,I$33&gt;HH),'Cenova nabidka NAFTA'!$G20*1/(1+I$33)*IF(NaPoVo=0,0,'Beh smlouvy'!H$8/NaPoVo)+'Cenova nabidka NAFTA'!$H20*1/(1+I$33),'Cenova nabidka NAFTA'!$G20+'Cenova nabidka NAFTA'!$H20))</f>
        <v>0</v>
      </c>
      <c r="J21" s="124">
        <f>'NABIDKA DOPRAVCE'!$J24*'Vypocty indexu'!J32*('Cenova nabidka NAFTA'!$F20+IF(OR(J$33&lt;SH,J$33&gt;HH),'Cenova nabidka NAFTA'!$G20*1/(1+J$33)*IF(NaPoVo=0,0,'Beh smlouvy'!I$8/NaPoVo)+'Cenova nabidka NAFTA'!$H20*1/(1+J$33),'Cenova nabidka NAFTA'!$G20+'Cenova nabidka NAFTA'!$H20))</f>
        <v>0</v>
      </c>
      <c r="K21" s="124">
        <f>'NABIDKA DOPRAVCE'!$J24*'Vypocty indexu'!K32*('Cenova nabidka NAFTA'!$F20+IF(OR(K$33&lt;SH,K$33&gt;HH),'Cenova nabidka NAFTA'!$G20*1/(1+K$33)*IF(NaPoVo=0,0,'Beh smlouvy'!J$8/NaPoVo)+'Cenova nabidka NAFTA'!$H20*1/(1+K$33),'Cenova nabidka NAFTA'!$G20+'Cenova nabidka NAFTA'!$H20))</f>
        <v>0</v>
      </c>
      <c r="L21" s="124">
        <f>'NABIDKA DOPRAVCE'!$J24*'Vypocty indexu'!L32*('Cenova nabidka NAFTA'!$F20+IF(OR(L$33&lt;SH,L$33&gt;HH),'Cenova nabidka NAFTA'!$G20*1/(1+L$33)*IF(NaPoVo=0,0,'Beh smlouvy'!K$8/NaPoVo)+'Cenova nabidka NAFTA'!$H20*1/(1+L$33),'Cenova nabidka NAFTA'!$G20+'Cenova nabidka NAFTA'!$H20))</f>
        <v>0</v>
      </c>
      <c r="M21" s="124">
        <f>'NABIDKA DOPRAVCE'!$J24*'Vypocty indexu'!M32*('Cenova nabidka NAFTA'!$F20+IF(OR(M$33&lt;SH,M$33&gt;HH),'Cenova nabidka NAFTA'!$G20*1/(1+M$33)*IF(NaPoVo=0,0,'Beh smlouvy'!L$8/NaPoVo)+'Cenova nabidka NAFTA'!$H20*1/(1+M$33),'Cenova nabidka NAFTA'!$G20+'Cenova nabidka NAFTA'!$H20))</f>
        <v>0</v>
      </c>
      <c r="N21" s="124">
        <f>'NABIDKA DOPRAVCE'!$J24*'Vypocty indexu'!N32*('Cenova nabidka NAFTA'!$F20+IF(OR(N$33&lt;SH,N$33&gt;HH),'Cenova nabidka NAFTA'!$G20*1/(1+N$33)*IF(NaPoVo=0,0,'Beh smlouvy'!M$8/NaPoVo)+'Cenova nabidka NAFTA'!$H20*1/(1+N$33),'Cenova nabidka NAFTA'!$G20+'Cenova nabidka NAFTA'!$H20))</f>
        <v>0</v>
      </c>
    </row>
    <row r="22" spans="2:14" outlineLevel="1">
      <c r="B22" s="60">
        <v>19</v>
      </c>
      <c r="C22" s="47" t="s">
        <v>14</v>
      </c>
      <c r="D22" s="202"/>
      <c r="E22" s="124">
        <f>'NABIDKA DOPRAVCE'!$J25*'Vypocty indexu'!E33*('Cenova nabidka NAFTA'!$F21+IF(OR(E$33&lt;SH,E$33&gt;HH),'Cenova nabidka NAFTA'!$G21*1/(1+E$33)*IF(NaPoVo=0,0,'Beh smlouvy'!D$8/NaPoVo)+'Cenova nabidka NAFTA'!$H21*1/(1+E$33),'Cenova nabidka NAFTA'!$G21+'Cenova nabidka NAFTA'!$H21))</f>
        <v>0</v>
      </c>
      <c r="F22" s="124">
        <f>'NABIDKA DOPRAVCE'!$J25*'Vypocty indexu'!F33*('Cenova nabidka NAFTA'!$F21+IF(OR(F$33&lt;SH,F$33&gt;HH),'Cenova nabidka NAFTA'!$G21*1/(1+F$33)*IF(NaPoVo=0,0,'Beh smlouvy'!E$8/NaPoVo)+'Cenova nabidka NAFTA'!$H21*1/(1+F$33),'Cenova nabidka NAFTA'!$G21+'Cenova nabidka NAFTA'!$H21))</f>
        <v>0</v>
      </c>
      <c r="G22" s="124">
        <f>'NABIDKA DOPRAVCE'!$J25*'Vypocty indexu'!G33*('Cenova nabidka NAFTA'!$F21+IF(OR(G$33&lt;SH,G$33&gt;HH),'Cenova nabidka NAFTA'!$G21*1/(1+G$33)*IF(NaPoVo=0,0,'Beh smlouvy'!F$8/NaPoVo)+'Cenova nabidka NAFTA'!$H21*1/(1+G$33),'Cenova nabidka NAFTA'!$G21+'Cenova nabidka NAFTA'!$H21))</f>
        <v>0</v>
      </c>
      <c r="H22" s="124">
        <f>'NABIDKA DOPRAVCE'!$J25*'Vypocty indexu'!H33*('Cenova nabidka NAFTA'!$F21+IF(OR(H$33&lt;SH,H$33&gt;HH),'Cenova nabidka NAFTA'!$G21*1/(1+H$33)*IF(NaPoVo=0,0,'Beh smlouvy'!G$8/NaPoVo)+'Cenova nabidka NAFTA'!$H21*1/(1+H$33),'Cenova nabidka NAFTA'!$G21+'Cenova nabidka NAFTA'!$H21))</f>
        <v>0</v>
      </c>
      <c r="I22" s="124">
        <f>'NABIDKA DOPRAVCE'!$J25*'Vypocty indexu'!I33*('Cenova nabidka NAFTA'!$F21+IF(OR(I$33&lt;SH,I$33&gt;HH),'Cenova nabidka NAFTA'!$G21*1/(1+I$33)*IF(NaPoVo=0,0,'Beh smlouvy'!H$8/NaPoVo)+'Cenova nabidka NAFTA'!$H21*1/(1+I$33),'Cenova nabidka NAFTA'!$G21+'Cenova nabidka NAFTA'!$H21))</f>
        <v>0</v>
      </c>
      <c r="J22" s="124">
        <f>'NABIDKA DOPRAVCE'!$J25*'Vypocty indexu'!J33*('Cenova nabidka NAFTA'!$F21+IF(OR(J$33&lt;SH,J$33&gt;HH),'Cenova nabidka NAFTA'!$G21*1/(1+J$33)*IF(NaPoVo=0,0,'Beh smlouvy'!I$8/NaPoVo)+'Cenova nabidka NAFTA'!$H21*1/(1+J$33),'Cenova nabidka NAFTA'!$G21+'Cenova nabidka NAFTA'!$H21))</f>
        <v>0</v>
      </c>
      <c r="K22" s="124">
        <f>'NABIDKA DOPRAVCE'!$J25*'Vypocty indexu'!K33*('Cenova nabidka NAFTA'!$F21+IF(OR(K$33&lt;SH,K$33&gt;HH),'Cenova nabidka NAFTA'!$G21*1/(1+K$33)*IF(NaPoVo=0,0,'Beh smlouvy'!J$8/NaPoVo)+'Cenova nabidka NAFTA'!$H21*1/(1+K$33),'Cenova nabidka NAFTA'!$G21+'Cenova nabidka NAFTA'!$H21))</f>
        <v>0</v>
      </c>
      <c r="L22" s="124">
        <f>'NABIDKA DOPRAVCE'!$J25*'Vypocty indexu'!L33*('Cenova nabidka NAFTA'!$F21+IF(OR(L$33&lt;SH,L$33&gt;HH),'Cenova nabidka NAFTA'!$G21*1/(1+L$33)*IF(NaPoVo=0,0,'Beh smlouvy'!K$8/NaPoVo)+'Cenova nabidka NAFTA'!$H21*1/(1+L$33),'Cenova nabidka NAFTA'!$G21+'Cenova nabidka NAFTA'!$H21))</f>
        <v>0</v>
      </c>
      <c r="M22" s="124">
        <f>'NABIDKA DOPRAVCE'!$J25*'Vypocty indexu'!M33*('Cenova nabidka NAFTA'!$F21+IF(OR(M$33&lt;SH,M$33&gt;HH),'Cenova nabidka NAFTA'!$G21*1/(1+M$33)*IF(NaPoVo=0,0,'Beh smlouvy'!L$8/NaPoVo)+'Cenova nabidka NAFTA'!$H21*1/(1+M$33),'Cenova nabidka NAFTA'!$G21+'Cenova nabidka NAFTA'!$H21))</f>
        <v>0</v>
      </c>
      <c r="N22" s="124">
        <f>'NABIDKA DOPRAVCE'!$J25*'Vypocty indexu'!N33*('Cenova nabidka NAFTA'!$F21+IF(OR(N$33&lt;SH,N$33&gt;HH),'Cenova nabidka NAFTA'!$G21*1/(1+N$33)*IF(NaPoVo=0,0,'Beh smlouvy'!M$8/NaPoVo)+'Cenova nabidka NAFTA'!$H21*1/(1+N$33),'Cenova nabidka NAFTA'!$G21+'Cenova nabidka NAFTA'!$H21))</f>
        <v>0</v>
      </c>
    </row>
    <row r="23" spans="2:14" outlineLevel="1">
      <c r="B23" s="60">
        <v>20</v>
      </c>
      <c r="C23" s="47" t="s">
        <v>15</v>
      </c>
      <c r="D23" s="202"/>
      <c r="E23" s="124">
        <f>'NABIDKA DOPRAVCE'!$J26*'Vypocty indexu'!E34*('Cenova nabidka NAFTA'!$F22+IF(OR(E$33&lt;SH,E$33&gt;HH),'Cenova nabidka NAFTA'!$G22*1/(1+E$33)*IF(NaPoVo=0,0,'Beh smlouvy'!D$8/NaPoVo)+'Cenova nabidka NAFTA'!$H22*1/(1+E$33),'Cenova nabidka NAFTA'!$G22+'Cenova nabidka NAFTA'!$H22))</f>
        <v>0</v>
      </c>
      <c r="F23" s="124">
        <f>'NABIDKA DOPRAVCE'!$J26*'Vypocty indexu'!F34*('Cenova nabidka NAFTA'!$F22+IF(OR(F$33&lt;SH,F$33&gt;HH),'Cenova nabidka NAFTA'!$G22*1/(1+F$33)*IF(NaPoVo=0,0,'Beh smlouvy'!E$8/NaPoVo)+'Cenova nabidka NAFTA'!$H22*1/(1+F$33),'Cenova nabidka NAFTA'!$G22+'Cenova nabidka NAFTA'!$H22))</f>
        <v>0</v>
      </c>
      <c r="G23" s="124">
        <f>'NABIDKA DOPRAVCE'!$J26*'Vypocty indexu'!G34*('Cenova nabidka NAFTA'!$F22+IF(OR(G$33&lt;SH,G$33&gt;HH),'Cenova nabidka NAFTA'!$G22*1/(1+G$33)*IF(NaPoVo=0,0,'Beh smlouvy'!F$8/NaPoVo)+'Cenova nabidka NAFTA'!$H22*1/(1+G$33),'Cenova nabidka NAFTA'!$G22+'Cenova nabidka NAFTA'!$H22))</f>
        <v>0</v>
      </c>
      <c r="H23" s="124">
        <f>'NABIDKA DOPRAVCE'!$J26*'Vypocty indexu'!H34*('Cenova nabidka NAFTA'!$F22+IF(OR(H$33&lt;SH,H$33&gt;HH),'Cenova nabidka NAFTA'!$G22*1/(1+H$33)*IF(NaPoVo=0,0,'Beh smlouvy'!G$8/NaPoVo)+'Cenova nabidka NAFTA'!$H22*1/(1+H$33),'Cenova nabidka NAFTA'!$G22+'Cenova nabidka NAFTA'!$H22))</f>
        <v>0</v>
      </c>
      <c r="I23" s="124">
        <f>'NABIDKA DOPRAVCE'!$J26*'Vypocty indexu'!I34*('Cenova nabidka NAFTA'!$F22+IF(OR(I$33&lt;SH,I$33&gt;HH),'Cenova nabidka NAFTA'!$G22*1/(1+I$33)*IF(NaPoVo=0,0,'Beh smlouvy'!H$8/NaPoVo)+'Cenova nabidka NAFTA'!$H22*1/(1+I$33),'Cenova nabidka NAFTA'!$G22+'Cenova nabidka NAFTA'!$H22))</f>
        <v>0</v>
      </c>
      <c r="J23" s="124">
        <f>'NABIDKA DOPRAVCE'!$J26*'Vypocty indexu'!J34*('Cenova nabidka NAFTA'!$F22+IF(OR(J$33&lt;SH,J$33&gt;HH),'Cenova nabidka NAFTA'!$G22*1/(1+J$33)*IF(NaPoVo=0,0,'Beh smlouvy'!I$8/NaPoVo)+'Cenova nabidka NAFTA'!$H22*1/(1+J$33),'Cenova nabidka NAFTA'!$G22+'Cenova nabidka NAFTA'!$H22))</f>
        <v>0</v>
      </c>
      <c r="K23" s="124">
        <f>'NABIDKA DOPRAVCE'!$J26*'Vypocty indexu'!K34*('Cenova nabidka NAFTA'!$F22+IF(OR(K$33&lt;SH,K$33&gt;HH),'Cenova nabidka NAFTA'!$G22*1/(1+K$33)*IF(NaPoVo=0,0,'Beh smlouvy'!J$8/NaPoVo)+'Cenova nabidka NAFTA'!$H22*1/(1+K$33),'Cenova nabidka NAFTA'!$G22+'Cenova nabidka NAFTA'!$H22))</f>
        <v>0</v>
      </c>
      <c r="L23" s="124">
        <f>'NABIDKA DOPRAVCE'!$J26*'Vypocty indexu'!L34*('Cenova nabidka NAFTA'!$F22+IF(OR(L$33&lt;SH,L$33&gt;HH),'Cenova nabidka NAFTA'!$G22*1/(1+L$33)*IF(NaPoVo=0,0,'Beh smlouvy'!K$8/NaPoVo)+'Cenova nabidka NAFTA'!$H22*1/(1+L$33),'Cenova nabidka NAFTA'!$G22+'Cenova nabidka NAFTA'!$H22))</f>
        <v>0</v>
      </c>
      <c r="M23" s="124">
        <f>'NABIDKA DOPRAVCE'!$J26*'Vypocty indexu'!M34*('Cenova nabidka NAFTA'!$F22+IF(OR(M$33&lt;SH,M$33&gt;HH),'Cenova nabidka NAFTA'!$G22*1/(1+M$33)*IF(NaPoVo=0,0,'Beh smlouvy'!L$8/NaPoVo)+'Cenova nabidka NAFTA'!$H22*1/(1+M$33),'Cenova nabidka NAFTA'!$G22+'Cenova nabidka NAFTA'!$H22))</f>
        <v>0</v>
      </c>
      <c r="N23" s="124">
        <f>'NABIDKA DOPRAVCE'!$J26*'Vypocty indexu'!N34*('Cenova nabidka NAFTA'!$F22+IF(OR(N$33&lt;SH,N$33&gt;HH),'Cenova nabidka NAFTA'!$G22*1/(1+N$33)*IF(NaPoVo=0,0,'Beh smlouvy'!M$8/NaPoVo)+'Cenova nabidka NAFTA'!$H22*1/(1+N$33),'Cenova nabidka NAFTA'!$G22+'Cenova nabidka NAFTA'!$H22))</f>
        <v>0</v>
      </c>
    </row>
    <row r="24" spans="2:14" outlineLevel="1">
      <c r="B24" s="60">
        <v>21</v>
      </c>
      <c r="C24" s="47" t="s">
        <v>16</v>
      </c>
      <c r="D24" s="202"/>
      <c r="E24" s="124">
        <f>'NABIDKA DOPRAVCE'!$J27*'Vypocty indexu'!E35*('Cenova nabidka NAFTA'!$F23+IF(OR(E$33&lt;SH,E$33&gt;HH),'Cenova nabidka NAFTA'!$G23*1/(1+E$33)*IF(NaPoVo=0,0,'Beh smlouvy'!D$8/NaPoVo)+'Cenova nabidka NAFTA'!$H23*1/(1+E$33),'Cenova nabidka NAFTA'!$G23+'Cenova nabidka NAFTA'!$H23))</f>
        <v>0</v>
      </c>
      <c r="F24" s="124">
        <f>'NABIDKA DOPRAVCE'!$J27*'Vypocty indexu'!F35*('Cenova nabidka NAFTA'!$F23+IF(OR(F$33&lt;SH,F$33&gt;HH),'Cenova nabidka NAFTA'!$G23*1/(1+F$33)*IF(NaPoVo=0,0,'Beh smlouvy'!E$8/NaPoVo)+'Cenova nabidka NAFTA'!$H23*1/(1+F$33),'Cenova nabidka NAFTA'!$G23+'Cenova nabidka NAFTA'!$H23))</f>
        <v>0</v>
      </c>
      <c r="G24" s="124">
        <f>'NABIDKA DOPRAVCE'!$J27*'Vypocty indexu'!G35*('Cenova nabidka NAFTA'!$F23+IF(OR(G$33&lt;SH,G$33&gt;HH),'Cenova nabidka NAFTA'!$G23*1/(1+G$33)*IF(NaPoVo=0,0,'Beh smlouvy'!F$8/NaPoVo)+'Cenova nabidka NAFTA'!$H23*1/(1+G$33),'Cenova nabidka NAFTA'!$G23+'Cenova nabidka NAFTA'!$H23))</f>
        <v>0</v>
      </c>
      <c r="H24" s="124">
        <f>'NABIDKA DOPRAVCE'!$J27*'Vypocty indexu'!H35*('Cenova nabidka NAFTA'!$F23+IF(OR(H$33&lt;SH,H$33&gt;HH),'Cenova nabidka NAFTA'!$G23*1/(1+H$33)*IF(NaPoVo=0,0,'Beh smlouvy'!G$8/NaPoVo)+'Cenova nabidka NAFTA'!$H23*1/(1+H$33),'Cenova nabidka NAFTA'!$G23+'Cenova nabidka NAFTA'!$H23))</f>
        <v>0</v>
      </c>
      <c r="I24" s="124">
        <f>'NABIDKA DOPRAVCE'!$J27*'Vypocty indexu'!I35*('Cenova nabidka NAFTA'!$F23+IF(OR(I$33&lt;SH,I$33&gt;HH),'Cenova nabidka NAFTA'!$G23*1/(1+I$33)*IF(NaPoVo=0,0,'Beh smlouvy'!H$8/NaPoVo)+'Cenova nabidka NAFTA'!$H23*1/(1+I$33),'Cenova nabidka NAFTA'!$G23+'Cenova nabidka NAFTA'!$H23))</f>
        <v>0</v>
      </c>
      <c r="J24" s="124">
        <f>'NABIDKA DOPRAVCE'!$J27*'Vypocty indexu'!J35*('Cenova nabidka NAFTA'!$F23+IF(OR(J$33&lt;SH,J$33&gt;HH),'Cenova nabidka NAFTA'!$G23*1/(1+J$33)*IF(NaPoVo=0,0,'Beh smlouvy'!I$8/NaPoVo)+'Cenova nabidka NAFTA'!$H23*1/(1+J$33),'Cenova nabidka NAFTA'!$G23+'Cenova nabidka NAFTA'!$H23))</f>
        <v>0</v>
      </c>
      <c r="K24" s="124">
        <f>'NABIDKA DOPRAVCE'!$J27*'Vypocty indexu'!K35*('Cenova nabidka NAFTA'!$F23+IF(OR(K$33&lt;SH,K$33&gt;HH),'Cenova nabidka NAFTA'!$G23*1/(1+K$33)*IF(NaPoVo=0,0,'Beh smlouvy'!J$8/NaPoVo)+'Cenova nabidka NAFTA'!$H23*1/(1+K$33),'Cenova nabidka NAFTA'!$G23+'Cenova nabidka NAFTA'!$H23))</f>
        <v>0</v>
      </c>
      <c r="L24" s="124">
        <f>'NABIDKA DOPRAVCE'!$J27*'Vypocty indexu'!L35*('Cenova nabidka NAFTA'!$F23+IF(OR(L$33&lt;SH,L$33&gt;HH),'Cenova nabidka NAFTA'!$G23*1/(1+L$33)*IF(NaPoVo=0,0,'Beh smlouvy'!K$8/NaPoVo)+'Cenova nabidka NAFTA'!$H23*1/(1+L$33),'Cenova nabidka NAFTA'!$G23+'Cenova nabidka NAFTA'!$H23))</f>
        <v>0</v>
      </c>
      <c r="M24" s="124">
        <f>'NABIDKA DOPRAVCE'!$J27*'Vypocty indexu'!M35*('Cenova nabidka NAFTA'!$F23+IF(OR(M$33&lt;SH,M$33&gt;HH),'Cenova nabidka NAFTA'!$G23*1/(1+M$33)*IF(NaPoVo=0,0,'Beh smlouvy'!L$8/NaPoVo)+'Cenova nabidka NAFTA'!$H23*1/(1+M$33),'Cenova nabidka NAFTA'!$G23+'Cenova nabidka NAFTA'!$H23))</f>
        <v>0</v>
      </c>
      <c r="N24" s="124">
        <f>'NABIDKA DOPRAVCE'!$J27*'Vypocty indexu'!N35*('Cenova nabidka NAFTA'!$F23+IF(OR(N$33&lt;SH,N$33&gt;HH),'Cenova nabidka NAFTA'!$G23*1/(1+N$33)*IF(NaPoVo=0,0,'Beh smlouvy'!M$8/NaPoVo)+'Cenova nabidka NAFTA'!$H23*1/(1+N$33),'Cenova nabidka NAFTA'!$G23+'Cenova nabidka NAFTA'!$H23))</f>
        <v>0</v>
      </c>
    </row>
    <row r="25" spans="2:14" outlineLevel="1">
      <c r="B25" s="60">
        <v>22</v>
      </c>
      <c r="C25" s="47" t="s">
        <v>17</v>
      </c>
      <c r="D25" s="202"/>
      <c r="E25" s="124">
        <f>'NABIDKA DOPRAVCE'!$J28*'Vypocty indexu'!E36*('Cenova nabidka NAFTA'!$F24+IF(OR(E$33&lt;SH,E$33&gt;HH),'Cenova nabidka NAFTA'!$G24*1/(1+E$33)*IF(NaPoVo=0,0,'Beh smlouvy'!D$8/NaPoVo)+'Cenova nabidka NAFTA'!$H24*1/(1+E$33),'Cenova nabidka NAFTA'!$G24+'Cenova nabidka NAFTA'!$H24))</f>
        <v>0</v>
      </c>
      <c r="F25" s="124">
        <f>'NABIDKA DOPRAVCE'!$J28*'Vypocty indexu'!F36*('Cenova nabidka NAFTA'!$F24+IF(OR(F$33&lt;SH,F$33&gt;HH),'Cenova nabidka NAFTA'!$G24*1/(1+F$33)*IF(NaPoVo=0,0,'Beh smlouvy'!E$8/NaPoVo)+'Cenova nabidka NAFTA'!$H24*1/(1+F$33),'Cenova nabidka NAFTA'!$G24+'Cenova nabidka NAFTA'!$H24))</f>
        <v>0</v>
      </c>
      <c r="G25" s="124">
        <f>'NABIDKA DOPRAVCE'!$J28*'Vypocty indexu'!G36*('Cenova nabidka NAFTA'!$F24+IF(OR(G$33&lt;SH,G$33&gt;HH),'Cenova nabidka NAFTA'!$G24*1/(1+G$33)*IF(NaPoVo=0,0,'Beh smlouvy'!F$8/NaPoVo)+'Cenova nabidka NAFTA'!$H24*1/(1+G$33),'Cenova nabidka NAFTA'!$G24+'Cenova nabidka NAFTA'!$H24))</f>
        <v>0</v>
      </c>
      <c r="H25" s="124">
        <f>'NABIDKA DOPRAVCE'!$J28*'Vypocty indexu'!H36*('Cenova nabidka NAFTA'!$F24+IF(OR(H$33&lt;SH,H$33&gt;HH),'Cenova nabidka NAFTA'!$G24*1/(1+H$33)*IF(NaPoVo=0,0,'Beh smlouvy'!G$8/NaPoVo)+'Cenova nabidka NAFTA'!$H24*1/(1+H$33),'Cenova nabidka NAFTA'!$G24+'Cenova nabidka NAFTA'!$H24))</f>
        <v>0</v>
      </c>
      <c r="I25" s="124">
        <f>'NABIDKA DOPRAVCE'!$J28*'Vypocty indexu'!I36*('Cenova nabidka NAFTA'!$F24+IF(OR(I$33&lt;SH,I$33&gt;HH),'Cenova nabidka NAFTA'!$G24*1/(1+I$33)*IF(NaPoVo=0,0,'Beh smlouvy'!H$8/NaPoVo)+'Cenova nabidka NAFTA'!$H24*1/(1+I$33),'Cenova nabidka NAFTA'!$G24+'Cenova nabidka NAFTA'!$H24))</f>
        <v>0</v>
      </c>
      <c r="J25" s="124">
        <f>'NABIDKA DOPRAVCE'!$J28*'Vypocty indexu'!J36*('Cenova nabidka NAFTA'!$F24+IF(OR(J$33&lt;SH,J$33&gt;HH),'Cenova nabidka NAFTA'!$G24*1/(1+J$33)*IF(NaPoVo=0,0,'Beh smlouvy'!I$8/NaPoVo)+'Cenova nabidka NAFTA'!$H24*1/(1+J$33),'Cenova nabidka NAFTA'!$G24+'Cenova nabidka NAFTA'!$H24))</f>
        <v>0</v>
      </c>
      <c r="K25" s="124">
        <f>'NABIDKA DOPRAVCE'!$J28*'Vypocty indexu'!K36*('Cenova nabidka NAFTA'!$F24+IF(OR(K$33&lt;SH,K$33&gt;HH),'Cenova nabidka NAFTA'!$G24*1/(1+K$33)*IF(NaPoVo=0,0,'Beh smlouvy'!J$8/NaPoVo)+'Cenova nabidka NAFTA'!$H24*1/(1+K$33),'Cenova nabidka NAFTA'!$G24+'Cenova nabidka NAFTA'!$H24))</f>
        <v>0</v>
      </c>
      <c r="L25" s="124">
        <f>'NABIDKA DOPRAVCE'!$J28*'Vypocty indexu'!L36*('Cenova nabidka NAFTA'!$F24+IF(OR(L$33&lt;SH,L$33&gt;HH),'Cenova nabidka NAFTA'!$G24*1/(1+L$33)*IF(NaPoVo=0,0,'Beh smlouvy'!K$8/NaPoVo)+'Cenova nabidka NAFTA'!$H24*1/(1+L$33),'Cenova nabidka NAFTA'!$G24+'Cenova nabidka NAFTA'!$H24))</f>
        <v>0</v>
      </c>
      <c r="M25" s="124">
        <f>'NABIDKA DOPRAVCE'!$J28*'Vypocty indexu'!M36*('Cenova nabidka NAFTA'!$F24+IF(OR(M$33&lt;SH,M$33&gt;HH),'Cenova nabidka NAFTA'!$G24*1/(1+M$33)*IF(NaPoVo=0,0,'Beh smlouvy'!L$8/NaPoVo)+'Cenova nabidka NAFTA'!$H24*1/(1+M$33),'Cenova nabidka NAFTA'!$G24+'Cenova nabidka NAFTA'!$H24))</f>
        <v>0</v>
      </c>
      <c r="N25" s="124">
        <f>'NABIDKA DOPRAVCE'!$J28*'Vypocty indexu'!N36*('Cenova nabidka NAFTA'!$F24+IF(OR(N$33&lt;SH,N$33&gt;HH),'Cenova nabidka NAFTA'!$G24*1/(1+N$33)*IF(NaPoVo=0,0,'Beh smlouvy'!M$8/NaPoVo)+'Cenova nabidka NAFTA'!$H24*1/(1+N$33),'Cenova nabidka NAFTA'!$G24+'Cenova nabidka NAFTA'!$H24))</f>
        <v>0</v>
      </c>
    </row>
    <row r="26" spans="2:14" outlineLevel="1">
      <c r="B26" s="60">
        <v>23</v>
      </c>
      <c r="C26" s="47" t="s">
        <v>18</v>
      </c>
      <c r="D26" s="202"/>
      <c r="E26" s="124">
        <f>'NABIDKA DOPRAVCE'!$J29*'Vypocty indexu'!E37*('Cenova nabidka NAFTA'!$F25+IF(OR(E$33&lt;SH,E$33&gt;HH),'Cenova nabidka NAFTA'!$G25*1/(1+E$33)*IF(NaPoVo=0,0,'Beh smlouvy'!D$8/NaPoVo)+'Cenova nabidka NAFTA'!$H25*1/(1+E$33),'Cenova nabidka NAFTA'!$G25+'Cenova nabidka NAFTA'!$H25))</f>
        <v>0</v>
      </c>
      <c r="F26" s="124">
        <f>'NABIDKA DOPRAVCE'!$J29*'Vypocty indexu'!F37*('Cenova nabidka NAFTA'!$F25+IF(OR(F$33&lt;SH,F$33&gt;HH),'Cenova nabidka NAFTA'!$G25*1/(1+F$33)*IF(NaPoVo=0,0,'Beh smlouvy'!E$8/NaPoVo)+'Cenova nabidka NAFTA'!$H25*1/(1+F$33),'Cenova nabidka NAFTA'!$G25+'Cenova nabidka NAFTA'!$H25))</f>
        <v>0</v>
      </c>
      <c r="G26" s="124">
        <f>'NABIDKA DOPRAVCE'!$J29*'Vypocty indexu'!G37*('Cenova nabidka NAFTA'!$F25+IF(OR(G$33&lt;SH,G$33&gt;HH),'Cenova nabidka NAFTA'!$G25*1/(1+G$33)*IF(NaPoVo=0,0,'Beh smlouvy'!F$8/NaPoVo)+'Cenova nabidka NAFTA'!$H25*1/(1+G$33),'Cenova nabidka NAFTA'!$G25+'Cenova nabidka NAFTA'!$H25))</f>
        <v>0</v>
      </c>
      <c r="H26" s="124">
        <f>'NABIDKA DOPRAVCE'!$J29*'Vypocty indexu'!H37*('Cenova nabidka NAFTA'!$F25+IF(OR(H$33&lt;SH,H$33&gt;HH),'Cenova nabidka NAFTA'!$G25*1/(1+H$33)*IF(NaPoVo=0,0,'Beh smlouvy'!G$8/NaPoVo)+'Cenova nabidka NAFTA'!$H25*1/(1+H$33),'Cenova nabidka NAFTA'!$G25+'Cenova nabidka NAFTA'!$H25))</f>
        <v>0</v>
      </c>
      <c r="I26" s="124">
        <f>'NABIDKA DOPRAVCE'!$J29*'Vypocty indexu'!I37*('Cenova nabidka NAFTA'!$F25+IF(OR(I$33&lt;SH,I$33&gt;HH),'Cenova nabidka NAFTA'!$G25*1/(1+I$33)*IF(NaPoVo=0,0,'Beh smlouvy'!H$8/NaPoVo)+'Cenova nabidka NAFTA'!$H25*1/(1+I$33),'Cenova nabidka NAFTA'!$G25+'Cenova nabidka NAFTA'!$H25))</f>
        <v>0</v>
      </c>
      <c r="J26" s="124">
        <f>'NABIDKA DOPRAVCE'!$J29*'Vypocty indexu'!J37*('Cenova nabidka NAFTA'!$F25+IF(OR(J$33&lt;SH,J$33&gt;HH),'Cenova nabidka NAFTA'!$G25*1/(1+J$33)*IF(NaPoVo=0,0,'Beh smlouvy'!I$8/NaPoVo)+'Cenova nabidka NAFTA'!$H25*1/(1+J$33),'Cenova nabidka NAFTA'!$G25+'Cenova nabidka NAFTA'!$H25))</f>
        <v>0</v>
      </c>
      <c r="K26" s="124">
        <f>'NABIDKA DOPRAVCE'!$J29*'Vypocty indexu'!K37*('Cenova nabidka NAFTA'!$F25+IF(OR(K$33&lt;SH,K$33&gt;HH),'Cenova nabidka NAFTA'!$G25*1/(1+K$33)*IF(NaPoVo=0,0,'Beh smlouvy'!J$8/NaPoVo)+'Cenova nabidka NAFTA'!$H25*1/(1+K$33),'Cenova nabidka NAFTA'!$G25+'Cenova nabidka NAFTA'!$H25))</f>
        <v>0</v>
      </c>
      <c r="L26" s="124">
        <f>'NABIDKA DOPRAVCE'!$J29*'Vypocty indexu'!L37*('Cenova nabidka NAFTA'!$F25+IF(OR(L$33&lt;SH,L$33&gt;HH),'Cenova nabidka NAFTA'!$G25*1/(1+L$33)*IF(NaPoVo=0,0,'Beh smlouvy'!K$8/NaPoVo)+'Cenova nabidka NAFTA'!$H25*1/(1+L$33),'Cenova nabidka NAFTA'!$G25+'Cenova nabidka NAFTA'!$H25))</f>
        <v>0</v>
      </c>
      <c r="M26" s="124">
        <f>'NABIDKA DOPRAVCE'!$J29*'Vypocty indexu'!M37*('Cenova nabidka NAFTA'!$F25+IF(OR(M$33&lt;SH,M$33&gt;HH),'Cenova nabidka NAFTA'!$G25*1/(1+M$33)*IF(NaPoVo=0,0,'Beh smlouvy'!L$8/NaPoVo)+'Cenova nabidka NAFTA'!$H25*1/(1+M$33),'Cenova nabidka NAFTA'!$G25+'Cenova nabidka NAFTA'!$H25))</f>
        <v>0</v>
      </c>
      <c r="N26" s="124">
        <f>'NABIDKA DOPRAVCE'!$J29*'Vypocty indexu'!N37*('Cenova nabidka NAFTA'!$F25+IF(OR(N$33&lt;SH,N$33&gt;HH),'Cenova nabidka NAFTA'!$G25*1/(1+N$33)*IF(NaPoVo=0,0,'Beh smlouvy'!M$8/NaPoVo)+'Cenova nabidka NAFTA'!$H25*1/(1+N$33),'Cenova nabidka NAFTA'!$G25+'Cenova nabidka NAFTA'!$H25))</f>
        <v>0</v>
      </c>
    </row>
    <row r="27" spans="2:14" outlineLevel="1">
      <c r="B27" s="60">
        <v>24</v>
      </c>
      <c r="C27" s="47" t="s">
        <v>19</v>
      </c>
      <c r="D27" s="202"/>
      <c r="E27" s="124">
        <f>'NABIDKA DOPRAVCE'!$J30*'Vypocty indexu'!E38*('Cenova nabidka NAFTA'!$F26+IF(OR(E$33&lt;SH,E$33&gt;HH),'Cenova nabidka NAFTA'!$G26*1/(1+E$33)*IF(NaPoVo=0,0,'Beh smlouvy'!D$8/NaPoVo)+'Cenova nabidka NAFTA'!$H26*1/(1+E$33),'Cenova nabidka NAFTA'!$G26+'Cenova nabidka NAFTA'!$H26))</f>
        <v>0</v>
      </c>
      <c r="F27" s="124">
        <f>'NABIDKA DOPRAVCE'!$J30*'Vypocty indexu'!F38*('Cenova nabidka NAFTA'!$F26+IF(OR(F$33&lt;SH,F$33&gt;HH),'Cenova nabidka NAFTA'!$G26*1/(1+F$33)*IF(NaPoVo=0,0,'Beh smlouvy'!E$8/NaPoVo)+'Cenova nabidka NAFTA'!$H26*1/(1+F$33),'Cenova nabidka NAFTA'!$G26+'Cenova nabidka NAFTA'!$H26))</f>
        <v>0</v>
      </c>
      <c r="G27" s="124">
        <f>'NABIDKA DOPRAVCE'!$J30*'Vypocty indexu'!G38*('Cenova nabidka NAFTA'!$F26+IF(OR(G$33&lt;SH,G$33&gt;HH),'Cenova nabidka NAFTA'!$G26*1/(1+G$33)*IF(NaPoVo=0,0,'Beh smlouvy'!F$8/NaPoVo)+'Cenova nabidka NAFTA'!$H26*1/(1+G$33),'Cenova nabidka NAFTA'!$G26+'Cenova nabidka NAFTA'!$H26))</f>
        <v>0</v>
      </c>
      <c r="H27" s="124">
        <f>'NABIDKA DOPRAVCE'!$J30*'Vypocty indexu'!H38*('Cenova nabidka NAFTA'!$F26+IF(OR(H$33&lt;SH,H$33&gt;HH),'Cenova nabidka NAFTA'!$G26*1/(1+H$33)*IF(NaPoVo=0,0,'Beh smlouvy'!G$8/NaPoVo)+'Cenova nabidka NAFTA'!$H26*1/(1+H$33),'Cenova nabidka NAFTA'!$G26+'Cenova nabidka NAFTA'!$H26))</f>
        <v>0</v>
      </c>
      <c r="I27" s="124">
        <f>'NABIDKA DOPRAVCE'!$J30*'Vypocty indexu'!I38*('Cenova nabidka NAFTA'!$F26+IF(OR(I$33&lt;SH,I$33&gt;HH),'Cenova nabidka NAFTA'!$G26*1/(1+I$33)*IF(NaPoVo=0,0,'Beh smlouvy'!H$8/NaPoVo)+'Cenova nabidka NAFTA'!$H26*1/(1+I$33),'Cenova nabidka NAFTA'!$G26+'Cenova nabidka NAFTA'!$H26))</f>
        <v>0</v>
      </c>
      <c r="J27" s="124">
        <f>'NABIDKA DOPRAVCE'!$J30*'Vypocty indexu'!J38*('Cenova nabidka NAFTA'!$F26+IF(OR(J$33&lt;SH,J$33&gt;HH),'Cenova nabidka NAFTA'!$G26*1/(1+J$33)*IF(NaPoVo=0,0,'Beh smlouvy'!I$8/NaPoVo)+'Cenova nabidka NAFTA'!$H26*1/(1+J$33),'Cenova nabidka NAFTA'!$G26+'Cenova nabidka NAFTA'!$H26))</f>
        <v>0</v>
      </c>
      <c r="K27" s="124">
        <f>'NABIDKA DOPRAVCE'!$J30*'Vypocty indexu'!K38*('Cenova nabidka NAFTA'!$F26+IF(OR(K$33&lt;SH,K$33&gt;HH),'Cenova nabidka NAFTA'!$G26*1/(1+K$33)*IF(NaPoVo=0,0,'Beh smlouvy'!J$8/NaPoVo)+'Cenova nabidka NAFTA'!$H26*1/(1+K$33),'Cenova nabidka NAFTA'!$G26+'Cenova nabidka NAFTA'!$H26))</f>
        <v>0</v>
      </c>
      <c r="L27" s="124">
        <f>'NABIDKA DOPRAVCE'!$J30*'Vypocty indexu'!L38*('Cenova nabidka NAFTA'!$F26+IF(OR(L$33&lt;SH,L$33&gt;HH),'Cenova nabidka NAFTA'!$G26*1/(1+L$33)*IF(NaPoVo=0,0,'Beh smlouvy'!K$8/NaPoVo)+'Cenova nabidka NAFTA'!$H26*1/(1+L$33),'Cenova nabidka NAFTA'!$G26+'Cenova nabidka NAFTA'!$H26))</f>
        <v>0</v>
      </c>
      <c r="M27" s="124">
        <f>'NABIDKA DOPRAVCE'!$J30*'Vypocty indexu'!M38*('Cenova nabidka NAFTA'!$F26+IF(OR(M$33&lt;SH,M$33&gt;HH),'Cenova nabidka NAFTA'!$G26*1/(1+M$33)*IF(NaPoVo=0,0,'Beh smlouvy'!L$8/NaPoVo)+'Cenova nabidka NAFTA'!$H26*1/(1+M$33),'Cenova nabidka NAFTA'!$G26+'Cenova nabidka NAFTA'!$H26))</f>
        <v>0</v>
      </c>
      <c r="N27" s="124">
        <f>'NABIDKA DOPRAVCE'!$J30*'Vypocty indexu'!N38*('Cenova nabidka NAFTA'!$F26+IF(OR(N$33&lt;SH,N$33&gt;HH),'Cenova nabidka NAFTA'!$G26*1/(1+N$33)*IF(NaPoVo=0,0,'Beh smlouvy'!M$8/NaPoVo)+'Cenova nabidka NAFTA'!$H26*1/(1+N$33),'Cenova nabidka NAFTA'!$G26+'Cenova nabidka NAFTA'!$H26))</f>
        <v>0</v>
      </c>
    </row>
    <row r="28" spans="2:14" outlineLevel="1">
      <c r="B28" s="60">
        <v>25</v>
      </c>
      <c r="C28" s="47" t="s">
        <v>20</v>
      </c>
      <c r="D28" s="202"/>
      <c r="E28" s="124">
        <f>'NABIDKA DOPRAVCE'!$J31*'Vypocty indexu'!E39*('Cenova nabidka NAFTA'!$F27+IF(OR(E$33&lt;SH,E$33&gt;HH),'Cenova nabidka NAFTA'!$G27*1/(1+E$33)*IF(NaPoVo=0,0,'Beh smlouvy'!D$8/NaPoVo)+'Cenova nabidka NAFTA'!$H27*1/(1+E$33),'Cenova nabidka NAFTA'!$G27+'Cenova nabidka NAFTA'!$H27))</f>
        <v>0</v>
      </c>
      <c r="F28" s="124">
        <f>'NABIDKA DOPRAVCE'!$J31*'Vypocty indexu'!F39*('Cenova nabidka NAFTA'!$F27+IF(OR(F$33&lt;SH,F$33&gt;HH),'Cenova nabidka NAFTA'!$G27*1/(1+F$33)*IF(NaPoVo=0,0,'Beh smlouvy'!E$8/NaPoVo)+'Cenova nabidka NAFTA'!$H27*1/(1+F$33),'Cenova nabidka NAFTA'!$G27+'Cenova nabidka NAFTA'!$H27))</f>
        <v>0</v>
      </c>
      <c r="G28" s="124">
        <f>'NABIDKA DOPRAVCE'!$J31*'Vypocty indexu'!G39*('Cenova nabidka NAFTA'!$F27+IF(OR(G$33&lt;SH,G$33&gt;HH),'Cenova nabidka NAFTA'!$G27*1/(1+G$33)*IF(NaPoVo=0,0,'Beh smlouvy'!F$8/NaPoVo)+'Cenova nabidka NAFTA'!$H27*1/(1+G$33),'Cenova nabidka NAFTA'!$G27+'Cenova nabidka NAFTA'!$H27))</f>
        <v>0</v>
      </c>
      <c r="H28" s="124">
        <f>'NABIDKA DOPRAVCE'!$J31*'Vypocty indexu'!H39*('Cenova nabidka NAFTA'!$F27+IF(OR(H$33&lt;SH,H$33&gt;HH),'Cenova nabidka NAFTA'!$G27*1/(1+H$33)*IF(NaPoVo=0,0,'Beh smlouvy'!G$8/NaPoVo)+'Cenova nabidka NAFTA'!$H27*1/(1+H$33),'Cenova nabidka NAFTA'!$G27+'Cenova nabidka NAFTA'!$H27))</f>
        <v>0</v>
      </c>
      <c r="I28" s="124">
        <f>'NABIDKA DOPRAVCE'!$J31*'Vypocty indexu'!I39*('Cenova nabidka NAFTA'!$F27+IF(OR(I$33&lt;SH,I$33&gt;HH),'Cenova nabidka NAFTA'!$G27*1/(1+I$33)*IF(NaPoVo=0,0,'Beh smlouvy'!H$8/NaPoVo)+'Cenova nabidka NAFTA'!$H27*1/(1+I$33),'Cenova nabidka NAFTA'!$G27+'Cenova nabidka NAFTA'!$H27))</f>
        <v>0</v>
      </c>
      <c r="J28" s="124">
        <f>'NABIDKA DOPRAVCE'!$J31*'Vypocty indexu'!J39*('Cenova nabidka NAFTA'!$F27+IF(OR(J$33&lt;SH,J$33&gt;HH),'Cenova nabidka NAFTA'!$G27*1/(1+J$33)*IF(NaPoVo=0,0,'Beh smlouvy'!I$8/NaPoVo)+'Cenova nabidka NAFTA'!$H27*1/(1+J$33),'Cenova nabidka NAFTA'!$G27+'Cenova nabidka NAFTA'!$H27))</f>
        <v>0</v>
      </c>
      <c r="K28" s="124">
        <f>'NABIDKA DOPRAVCE'!$J31*'Vypocty indexu'!K39*('Cenova nabidka NAFTA'!$F27+IF(OR(K$33&lt;SH,K$33&gt;HH),'Cenova nabidka NAFTA'!$G27*1/(1+K$33)*IF(NaPoVo=0,0,'Beh smlouvy'!J$8/NaPoVo)+'Cenova nabidka NAFTA'!$H27*1/(1+K$33),'Cenova nabidka NAFTA'!$G27+'Cenova nabidka NAFTA'!$H27))</f>
        <v>0</v>
      </c>
      <c r="L28" s="124">
        <f>'NABIDKA DOPRAVCE'!$J31*'Vypocty indexu'!L39*('Cenova nabidka NAFTA'!$F27+IF(OR(L$33&lt;SH,L$33&gt;HH),'Cenova nabidka NAFTA'!$G27*1/(1+L$33)*IF(NaPoVo=0,0,'Beh smlouvy'!K$8/NaPoVo)+'Cenova nabidka NAFTA'!$H27*1/(1+L$33),'Cenova nabidka NAFTA'!$G27+'Cenova nabidka NAFTA'!$H27))</f>
        <v>0</v>
      </c>
      <c r="M28" s="124">
        <f>'NABIDKA DOPRAVCE'!$J31*'Vypocty indexu'!M39*('Cenova nabidka NAFTA'!$F27+IF(OR(M$33&lt;SH,M$33&gt;HH),'Cenova nabidka NAFTA'!$G27*1/(1+M$33)*IF(NaPoVo=0,0,'Beh smlouvy'!L$8/NaPoVo)+'Cenova nabidka NAFTA'!$H27*1/(1+M$33),'Cenova nabidka NAFTA'!$G27+'Cenova nabidka NAFTA'!$H27))</f>
        <v>0</v>
      </c>
      <c r="N28" s="124">
        <f>'NABIDKA DOPRAVCE'!$J31*'Vypocty indexu'!N39*('Cenova nabidka NAFTA'!$F27+IF(OR(N$33&lt;SH,N$33&gt;HH),'Cenova nabidka NAFTA'!$G27*1/(1+N$33)*IF(NaPoVo=0,0,'Beh smlouvy'!M$8/NaPoVo)+'Cenova nabidka NAFTA'!$H27*1/(1+N$33),'Cenova nabidka NAFTA'!$G27+'Cenova nabidka NAFTA'!$H27))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DOPRAVCE'!$J33*'Vypocty indexu'!E41*('Cenova nabidka NAFTA'!$F29+IF(OR(E$33&lt;SH,E$33&gt;HH),'Cenova nabidka NAFTA'!$G29*1/(1+E$33)*IF(NaPoVo=0,0,'Beh smlouvy'!D$8/NaPoVo)+'Cenova nabidka NAFTA'!$H29*1/(1+E$33),'Cenova nabidka NAFTA'!$G29+'Cenova nabidka NAFTA'!$H29))</f>
        <v>0</v>
      </c>
      <c r="F30" s="124">
        <f>'NABIDKA DOPRAVCE'!$J33*'Vypocty indexu'!F41*('Cenova nabidka NAFTA'!$F29+IF(OR(F$33&lt;SH,F$33&gt;HH),'Cenova nabidka NAFTA'!$G29*1/(1+F$33)*IF(NaPoVo=0,0,'Beh smlouvy'!E$8/NaPoVo)+'Cenova nabidka NAFTA'!$H29*1/(1+F$33),'Cenova nabidka NAFTA'!$G29+'Cenova nabidka NAFTA'!$H29))</f>
        <v>0</v>
      </c>
      <c r="G30" s="124">
        <f>'NABIDKA DOPRAVCE'!$J33*'Vypocty indexu'!G41*('Cenova nabidka NAFTA'!$F29+IF(OR(G$33&lt;SH,G$33&gt;HH),'Cenova nabidka NAFTA'!$G29*1/(1+G$33)*IF(NaPoVo=0,0,'Beh smlouvy'!F$8/NaPoVo)+'Cenova nabidka NAFTA'!$H29*1/(1+G$33),'Cenova nabidka NAFTA'!$G29+'Cenova nabidka NAFTA'!$H29))</f>
        <v>0</v>
      </c>
      <c r="H30" s="124">
        <f>'NABIDKA DOPRAVCE'!$J33*'Vypocty indexu'!H41*('Cenova nabidka NAFTA'!$F29+IF(OR(H$33&lt;SH,H$33&gt;HH),'Cenova nabidka NAFTA'!$G29*1/(1+H$33)*IF(NaPoVo=0,0,'Beh smlouvy'!G$8/NaPoVo)+'Cenova nabidka NAFTA'!$H29*1/(1+H$33),'Cenova nabidka NAFTA'!$G29+'Cenova nabidka NAFTA'!$H29))</f>
        <v>0</v>
      </c>
      <c r="I30" s="124">
        <f>'NABIDKA DOPRAVCE'!$J33*'Vypocty indexu'!I41*('Cenova nabidka NAFTA'!$F29+IF(OR(I$33&lt;SH,I$33&gt;HH),'Cenova nabidka NAFTA'!$G29*1/(1+I$33)*IF(NaPoVo=0,0,'Beh smlouvy'!H$8/NaPoVo)+'Cenova nabidka NAFTA'!$H29*1/(1+I$33),'Cenova nabidka NAFTA'!$G29+'Cenova nabidka NAFTA'!$H29))</f>
        <v>0</v>
      </c>
      <c r="J30" s="124">
        <f>'NABIDKA DOPRAVCE'!$J33*'Vypocty indexu'!J41*('Cenova nabidka NAFTA'!$F29+IF(OR(J$33&lt;SH,J$33&gt;HH),'Cenova nabidka NAFTA'!$G29*1/(1+J$33)*IF(NaPoVo=0,0,'Beh smlouvy'!I$8/NaPoVo)+'Cenova nabidka NAFTA'!$H29*1/(1+J$33),'Cenova nabidka NAFTA'!$G29+'Cenova nabidka NAFTA'!$H29))</f>
        <v>0</v>
      </c>
      <c r="K30" s="124">
        <f>'NABIDKA DOPRAVCE'!$J33*'Vypocty indexu'!K41*('Cenova nabidka NAFTA'!$F29+IF(OR(K$33&lt;SH,K$33&gt;HH),'Cenova nabidka NAFTA'!$G29*1/(1+K$33)*IF(NaPoVo=0,0,'Beh smlouvy'!J$8/NaPoVo)+'Cenova nabidka NAFTA'!$H29*1/(1+K$33),'Cenova nabidka NAFTA'!$G29+'Cenova nabidka NAFTA'!$H29))</f>
        <v>0</v>
      </c>
      <c r="L30" s="124">
        <f>'NABIDKA DOPRAVCE'!$J33*'Vypocty indexu'!L41*('Cenova nabidka NAFTA'!$F29+IF(OR(L$33&lt;SH,L$33&gt;HH),'Cenova nabidka NAFTA'!$G29*1/(1+L$33)*IF(NaPoVo=0,0,'Beh smlouvy'!K$8/NaPoVo)+'Cenova nabidka NAFTA'!$H29*1/(1+L$33),'Cenova nabidka NAFTA'!$G29+'Cenova nabidka NAFTA'!$H29))</f>
        <v>0</v>
      </c>
      <c r="M30" s="124">
        <f>'NABIDKA DOPRAVCE'!$J33*'Vypocty indexu'!M41*('Cenova nabidka NAFTA'!$F29+IF(OR(M$33&lt;SH,M$33&gt;HH),'Cenova nabidka NAFTA'!$G29*1/(1+M$33)*IF(NaPoVo=0,0,'Beh smlouvy'!L$8/NaPoVo)+'Cenova nabidka NAFTA'!$H29*1/(1+M$33),'Cenova nabidka NAFTA'!$G29+'Cenova nabidka NAFTA'!$H29))</f>
        <v>0</v>
      </c>
      <c r="N30" s="124">
        <f>'NABIDKA DOPRAVCE'!$J33*'Vypocty indexu'!N41*('Cenova nabidka NAFTA'!$F29+IF(OR(N$33&lt;SH,N$33&gt;HH),'Cenova nabidka NAFTA'!$G29*1/(1+N$33)*IF(NaPoVo=0,0,'Beh smlouvy'!M$8/NaPoVo)+'Cenova nabidka NAFTA'!$H29*1/(1+N$33),'Cenova nabidka NAFTA'!$G29+'Cenova nabidka NAFTA'!$H29))</f>
        <v>0</v>
      </c>
    </row>
    <row r="31" spans="2:14" outlineLevel="1">
      <c r="B31" s="60">
        <v>98</v>
      </c>
      <c r="C31" s="47" t="s">
        <v>44</v>
      </c>
      <c r="D31" s="202"/>
      <c r="E31" s="124">
        <f>'NABIDKA DOPRAVCE'!$J34*'Vypocty indexu'!E42*('Cenova nabidka NAFTA'!$F30+IF(OR(E$33&lt;SH,E$33&gt;HH),'Cenova nabidka NAFTA'!$G30*1/(1+E$33)*IF(NaPoVo=0,0,'Beh smlouvy'!D$8/NaPoVo)+'Cenova nabidka NAFTA'!$H30*1/(1+E$33),'Cenova nabidka NAFTA'!$G30+'Cenova nabidka NAFTA'!$H30))</f>
        <v>0</v>
      </c>
      <c r="F31" s="124">
        <f>'NABIDKA DOPRAVCE'!$J34*'Vypocty indexu'!F42*('Cenova nabidka NAFTA'!$F30+IF(OR(F$33&lt;SH,F$33&gt;HH),'Cenova nabidka NAFTA'!$G30*1/(1+F$33)*IF(NaPoVo=0,0,'Beh smlouvy'!E$8/NaPoVo)+'Cenova nabidka NAFTA'!$H30*1/(1+F$33),'Cenova nabidka NAFTA'!$G30+'Cenova nabidka NAFTA'!$H30))</f>
        <v>0</v>
      </c>
      <c r="G31" s="124">
        <f>'NABIDKA DOPRAVCE'!$J34*'Vypocty indexu'!G42*('Cenova nabidka NAFTA'!$F30+IF(OR(G$33&lt;SH,G$33&gt;HH),'Cenova nabidka NAFTA'!$G30*1/(1+G$33)*IF(NaPoVo=0,0,'Beh smlouvy'!F$8/NaPoVo)+'Cenova nabidka NAFTA'!$H30*1/(1+G$33),'Cenova nabidka NAFTA'!$G30+'Cenova nabidka NAFTA'!$H30))</f>
        <v>0</v>
      </c>
      <c r="H31" s="124">
        <f>'NABIDKA DOPRAVCE'!$J34*'Vypocty indexu'!H42*('Cenova nabidka NAFTA'!$F30+IF(OR(H$33&lt;SH,H$33&gt;HH),'Cenova nabidka NAFTA'!$G30*1/(1+H$33)*IF(NaPoVo=0,0,'Beh smlouvy'!G$8/NaPoVo)+'Cenova nabidka NAFTA'!$H30*1/(1+H$33),'Cenova nabidka NAFTA'!$G30+'Cenova nabidka NAFTA'!$H30))</f>
        <v>0</v>
      </c>
      <c r="I31" s="124">
        <f>'NABIDKA DOPRAVCE'!$J34*'Vypocty indexu'!I42*('Cenova nabidka NAFTA'!$F30+IF(OR(I$33&lt;SH,I$33&gt;HH),'Cenova nabidka NAFTA'!$G30*1/(1+I$33)*IF(NaPoVo=0,0,'Beh smlouvy'!H$8/NaPoVo)+'Cenova nabidka NAFTA'!$H30*1/(1+I$33),'Cenova nabidka NAFTA'!$G30+'Cenova nabidka NAFTA'!$H30))</f>
        <v>0</v>
      </c>
      <c r="J31" s="124">
        <f>'NABIDKA DOPRAVCE'!$J34*'Vypocty indexu'!J42*('Cenova nabidka NAFTA'!$F30+IF(OR(J$33&lt;SH,J$33&gt;HH),'Cenova nabidka NAFTA'!$G30*1/(1+J$33)*IF(NaPoVo=0,0,'Beh smlouvy'!I$8/NaPoVo)+'Cenova nabidka NAFTA'!$H30*1/(1+J$33),'Cenova nabidka NAFTA'!$G30+'Cenova nabidka NAFTA'!$H30))</f>
        <v>0</v>
      </c>
      <c r="K31" s="124">
        <f>'NABIDKA DOPRAVCE'!$J34*'Vypocty indexu'!K42*('Cenova nabidka NAFTA'!$F30+IF(OR(K$33&lt;SH,K$33&gt;HH),'Cenova nabidka NAFTA'!$G30*1/(1+K$33)*IF(NaPoVo=0,0,'Beh smlouvy'!J$8/NaPoVo)+'Cenova nabidka NAFTA'!$H30*1/(1+K$33),'Cenova nabidka NAFTA'!$G30+'Cenova nabidka NAFTA'!$H30))</f>
        <v>0</v>
      </c>
      <c r="L31" s="124">
        <f>'NABIDKA DOPRAVCE'!$J34*'Vypocty indexu'!L42*('Cenova nabidka NAFTA'!$F30+IF(OR(L$33&lt;SH,L$33&gt;HH),'Cenova nabidka NAFTA'!$G30*1/(1+L$33)*IF(NaPoVo=0,0,'Beh smlouvy'!K$8/NaPoVo)+'Cenova nabidka NAFTA'!$H30*1/(1+L$33),'Cenova nabidka NAFTA'!$G30+'Cenova nabidka NAFTA'!$H30))</f>
        <v>0</v>
      </c>
      <c r="M31" s="124">
        <f>'NABIDKA DOPRAVCE'!$J34*'Vypocty indexu'!M42*('Cenova nabidka NAFTA'!$F30+IF(OR(M$33&lt;SH,M$33&gt;HH),'Cenova nabidka NAFTA'!$G30*1/(1+M$33)*IF(NaPoVo=0,0,'Beh smlouvy'!L$8/NaPoVo)+'Cenova nabidka NAFTA'!$H30*1/(1+M$33),'Cenova nabidka NAFTA'!$G30+'Cenova nabidka NAFTA'!$H30))</f>
        <v>0</v>
      </c>
      <c r="N31" s="124">
        <f>'NABIDKA DOPRAVCE'!$J34*'Vypocty indexu'!N42*('Cenova nabidka NAFTA'!$F30+IF(OR(N$33&lt;SH,N$33&gt;HH),'Cenova nabidka NAFTA'!$G30*1/(1+N$33)*IF(NaPoVo=0,0,'Beh smlouvy'!M$8/NaPoVo)+'Cenova nabidka NAFTA'!$H30*1/(1+N$33),'Cenova nabidka NAFTA'!$G30+'Cenova nabidka NAFTA'!$H30))</f>
        <v>0</v>
      </c>
    </row>
    <row r="32" spans="2:14" outlineLevel="1">
      <c r="B32" s="60">
        <v>99</v>
      </c>
      <c r="C32" s="47" t="s">
        <v>230</v>
      </c>
      <c r="D32" s="202"/>
      <c r="E32" s="124">
        <f>'NABIDKA DOPRAVCE'!$J35*'Vypocty indexu'!E43*('Cenova nabidka NAFTA'!$F31+IF(OR(E$33&lt;SH,E$33&gt;HH),'Cenova nabidka NAFTA'!$G31*1/(1+E$33)*IF(NaPoVo=0,0,'Beh smlouvy'!D$8/NaPoVo)+'Cenova nabidka NAFTA'!$H31*1/(1+E$33),'Cenova nabidka NAFTA'!$G31+'Cenova nabidka NAFTA'!$H31))</f>
        <v>0</v>
      </c>
      <c r="F32" s="124">
        <f>'NABIDKA DOPRAVCE'!$J35*'Vypocty indexu'!F43*('Cenova nabidka NAFTA'!$F31+IF(OR(F$33&lt;SH,F$33&gt;HH),'Cenova nabidka NAFTA'!$G31*1/(1+F$33)*IF(NaPoVo=0,0,'Beh smlouvy'!E$8/NaPoVo)+'Cenova nabidka NAFTA'!$H31*1/(1+F$33),'Cenova nabidka NAFTA'!$G31+'Cenova nabidka NAFTA'!$H31))</f>
        <v>0</v>
      </c>
      <c r="G32" s="124">
        <f>'NABIDKA DOPRAVCE'!$J35*'Vypocty indexu'!G43*('Cenova nabidka NAFTA'!$F31+IF(OR(G$33&lt;SH,G$33&gt;HH),'Cenova nabidka NAFTA'!$G31*1/(1+G$33)*IF(NaPoVo=0,0,'Beh smlouvy'!F$8/NaPoVo)+'Cenova nabidka NAFTA'!$H31*1/(1+G$33),'Cenova nabidka NAFTA'!$G31+'Cenova nabidka NAFTA'!$H31))</f>
        <v>0</v>
      </c>
      <c r="H32" s="124">
        <f>'NABIDKA DOPRAVCE'!$J35*'Vypocty indexu'!H43*('Cenova nabidka NAFTA'!$F31+IF(OR(H$33&lt;SH,H$33&gt;HH),'Cenova nabidka NAFTA'!$G31*1/(1+H$33)*IF(NaPoVo=0,0,'Beh smlouvy'!G$8/NaPoVo)+'Cenova nabidka NAFTA'!$H31*1/(1+H$33),'Cenova nabidka NAFTA'!$G31+'Cenova nabidka NAFTA'!$H31))</f>
        <v>0</v>
      </c>
      <c r="I32" s="124">
        <f>'NABIDKA DOPRAVCE'!$J35*'Vypocty indexu'!I43*('Cenova nabidka NAFTA'!$F31+IF(OR(I$33&lt;SH,I$33&gt;HH),'Cenova nabidka NAFTA'!$G31*1/(1+I$33)*IF(NaPoVo=0,0,'Beh smlouvy'!H$8/NaPoVo)+'Cenova nabidka NAFTA'!$H31*1/(1+I$33),'Cenova nabidka NAFTA'!$G31+'Cenova nabidka NAFTA'!$H31))</f>
        <v>0</v>
      </c>
      <c r="J32" s="124">
        <f>'NABIDKA DOPRAVCE'!$J35*'Vypocty indexu'!J43*('Cenova nabidka NAFTA'!$F31+IF(OR(J$33&lt;SH,J$33&gt;HH),'Cenova nabidka NAFTA'!$G31*1/(1+J$33)*IF(NaPoVo=0,0,'Beh smlouvy'!I$8/NaPoVo)+'Cenova nabidka NAFTA'!$H31*1/(1+J$33),'Cenova nabidka NAFTA'!$G31+'Cenova nabidka NAFTA'!$H31))</f>
        <v>0</v>
      </c>
      <c r="K32" s="124">
        <f>'NABIDKA DOPRAVCE'!$J35*'Vypocty indexu'!K43*('Cenova nabidka NAFTA'!$F31+IF(OR(K$33&lt;SH,K$33&gt;HH),'Cenova nabidka NAFTA'!$G31*1/(1+K$33)*IF(NaPoVo=0,0,'Beh smlouvy'!J$8/NaPoVo)+'Cenova nabidka NAFTA'!$H31*1/(1+K$33),'Cenova nabidka NAFTA'!$G31+'Cenova nabidka NAFTA'!$H31))</f>
        <v>0</v>
      </c>
      <c r="L32" s="124">
        <f>'NABIDKA DOPRAVCE'!$J35*'Vypocty indexu'!L43*('Cenova nabidka NAFTA'!$F31+IF(OR(L$33&lt;SH,L$33&gt;HH),'Cenova nabidka NAFTA'!$G31*1/(1+L$33)*IF(NaPoVo=0,0,'Beh smlouvy'!K$8/NaPoVo)+'Cenova nabidka NAFTA'!$H31*1/(1+L$33),'Cenova nabidka NAFTA'!$G31+'Cenova nabidka NAFTA'!$H31))</f>
        <v>0</v>
      </c>
      <c r="M32" s="124">
        <f>'NABIDKA DOPRAVCE'!$J35*'Vypocty indexu'!M43*('Cenova nabidka NAFTA'!$F31+IF(OR(M$33&lt;SH,M$33&gt;HH),'Cenova nabidka NAFTA'!$G31*1/(1+M$33)*IF(NaPoVo=0,0,'Beh smlouvy'!L$8/NaPoVo)+'Cenova nabidka NAFTA'!$H31*1/(1+M$33),'Cenova nabidka NAFTA'!$G31+'Cenova nabidka NAFTA'!$H31))</f>
        <v>0</v>
      </c>
      <c r="N32" s="124">
        <f>'NABIDKA DOPRAVCE'!$J35*'Vypocty indexu'!N43*('Cenova nabidka NAFTA'!$F31+IF(OR(N$33&lt;SH,N$33&gt;HH),'Cenova nabidka NAFTA'!$G31*1/(1+N$33)*IF(NaPoVo=0,0,'Beh smlouvy'!M$8/NaPoVo)+'Cenova nabidka NAFTA'!$H31*1/(1+N$33),'Cenova nabidka NAFTA'!$G31+'Cenova nabidka NAFTA'!$H31))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DOPRAVCE'!$J11*'Vypocty indexu'!E19*('Cenova nabidka NAFTA'!$G7+'Cenova nabidka NAFTA'!$H7)</f>
        <v>0</v>
      </c>
      <c r="F38" s="124">
        <f>'NABIDKA DOPRAVCE'!$J11*'Vypocty indexu'!F19*('Cenova nabidka NAFTA'!$G7+'Cenova nabidka NAFTA'!$H7)</f>
        <v>0</v>
      </c>
      <c r="G38" s="124">
        <f>'NABIDKA DOPRAVCE'!$J11*'Vypocty indexu'!G19*('Cenova nabidka NAFTA'!$G7+'Cenova nabidka NAFTA'!$H7)</f>
        <v>0</v>
      </c>
      <c r="H38" s="124">
        <f>'NABIDKA DOPRAVCE'!$J11*'Vypocty indexu'!H19*('Cenova nabidka NAFTA'!$G7+'Cenova nabidka NAFTA'!$H7)</f>
        <v>0</v>
      </c>
      <c r="I38" s="124">
        <f>'NABIDKA DOPRAVCE'!$J11*'Vypocty indexu'!I19*('Cenova nabidka NAFTA'!$G7+'Cenova nabidka NAFTA'!$H7)</f>
        <v>0</v>
      </c>
      <c r="J38" s="124">
        <f>'NABIDKA DOPRAVCE'!$J11*'Vypocty indexu'!J19*('Cenova nabidka NAFTA'!$G7+'Cenova nabidka NAFTA'!$H7)</f>
        <v>0</v>
      </c>
      <c r="K38" s="124">
        <f>'NABIDKA DOPRAVCE'!$J11*'Vypocty indexu'!K19*('Cenova nabidka NAFTA'!$G7+'Cenova nabidka NAFTA'!$H7)</f>
        <v>0</v>
      </c>
      <c r="L38" s="124">
        <f>'NABIDKA DOPRAVCE'!$J11*'Vypocty indexu'!L19*('Cenova nabidka NAFTA'!$G7+'Cenova nabidka NAFTA'!$H7)</f>
        <v>0</v>
      </c>
      <c r="M38" s="124">
        <f>'NABIDKA DOPRAVCE'!$J11*'Vypocty indexu'!M19*('Cenova nabidka NAFTA'!$G7+'Cenova nabidka NAFTA'!$H7)</f>
        <v>0</v>
      </c>
      <c r="N38" s="124">
        <f>'NABIDKA DOPRAVCE'!$J11*'Vypocty indexu'!N19*('Cenova nabidka NAFTA'!$G7+'Cenova nabidka NAFTA'!$H7)</f>
        <v>0</v>
      </c>
    </row>
    <row r="39" spans="2:15" outlineLevel="1">
      <c r="B39" s="60" t="s">
        <v>23</v>
      </c>
      <c r="C39" s="47" t="s">
        <v>130</v>
      </c>
      <c r="D39" s="202"/>
      <c r="E39" s="124">
        <f>'NABIDKA DOPRAVCE'!$J12*'Vypocty indexu'!E20*('Cenova nabidka NAFTA'!$G8+'Cenova nabidka NAFTA'!$H8)</f>
        <v>0</v>
      </c>
      <c r="F39" s="124">
        <f>'NABIDKA DOPRAVCE'!$J12*'Vypocty indexu'!F20*('Cenova nabidka NAFTA'!$G8+'Cenova nabidka NAFTA'!$H8)</f>
        <v>0</v>
      </c>
      <c r="G39" s="124">
        <f>'NABIDKA DOPRAVCE'!$J12*'Vypocty indexu'!G20*('Cenova nabidka NAFTA'!$G8+'Cenova nabidka NAFTA'!$H8)</f>
        <v>0</v>
      </c>
      <c r="H39" s="124">
        <f>'NABIDKA DOPRAVCE'!$J12*'Vypocty indexu'!H20*('Cenova nabidka NAFTA'!$G8+'Cenova nabidka NAFTA'!$H8)</f>
        <v>0</v>
      </c>
      <c r="I39" s="124">
        <f>'NABIDKA DOPRAVCE'!$J12*'Vypocty indexu'!I20*('Cenova nabidka NAFTA'!$G8+'Cenova nabidka NAFTA'!$H8)</f>
        <v>0</v>
      </c>
      <c r="J39" s="124">
        <f>'NABIDKA DOPRAVCE'!$J12*'Vypocty indexu'!J20*('Cenova nabidka NAFTA'!$G8+'Cenova nabidka NAFTA'!$H8)</f>
        <v>0</v>
      </c>
      <c r="K39" s="124">
        <f>'NABIDKA DOPRAVCE'!$J12*'Vypocty indexu'!K20*('Cenova nabidka NAFTA'!$G8+'Cenova nabidka NAFTA'!$H8)</f>
        <v>0</v>
      </c>
      <c r="L39" s="124">
        <f>'NABIDKA DOPRAVCE'!$J12*'Vypocty indexu'!L20*('Cenova nabidka NAFTA'!$G8+'Cenova nabidka NAFTA'!$H8)</f>
        <v>0</v>
      </c>
      <c r="M39" s="124">
        <f>'NABIDKA DOPRAVCE'!$J12*'Vypocty indexu'!M20*('Cenova nabidka NAFTA'!$G8+'Cenova nabidka NAFTA'!$H8)</f>
        <v>0</v>
      </c>
      <c r="N39" s="124">
        <f>'NABIDKA DOPRAVCE'!$J12*'Vypocty indexu'!N20*('Cenova nabidka NAFTA'!$G8+'Cenova nabidka NAFTA'!$H8)</f>
        <v>0</v>
      </c>
    </row>
    <row r="40" spans="2:15" outlineLevel="1">
      <c r="B40" s="60" t="s">
        <v>24</v>
      </c>
      <c r="C40" s="47" t="s">
        <v>267</v>
      </c>
      <c r="D40" s="202"/>
      <c r="E40" s="124">
        <f>'NABIDKA DOPRAVCE'!$J13*'Vypocty indexu'!E21*('Cenova nabidka NAFTA'!$G9+'Cenova nabidka NAFTA'!$H9)</f>
        <v>0</v>
      </c>
      <c r="F40" s="124">
        <f>'NABIDKA DOPRAVCE'!$J13*'Vypocty indexu'!F21*('Cenova nabidka NAFTA'!$G9+'Cenova nabidka NAFTA'!$H9)</f>
        <v>0</v>
      </c>
      <c r="G40" s="124">
        <f>'NABIDKA DOPRAVCE'!$J13*'Vypocty indexu'!G21*('Cenova nabidka NAFTA'!$G9+'Cenova nabidka NAFTA'!$H9)</f>
        <v>0</v>
      </c>
      <c r="H40" s="124">
        <f>'NABIDKA DOPRAVCE'!$J13*'Vypocty indexu'!H21*('Cenova nabidka NAFTA'!$G9+'Cenova nabidka NAFTA'!$H9)</f>
        <v>0</v>
      </c>
      <c r="I40" s="124">
        <f>'NABIDKA DOPRAVCE'!$J13*'Vypocty indexu'!I21*('Cenova nabidka NAFTA'!$G9+'Cenova nabidka NAFTA'!$H9)</f>
        <v>0</v>
      </c>
      <c r="J40" s="124">
        <f>'NABIDKA DOPRAVCE'!$J13*'Vypocty indexu'!J21*('Cenova nabidka NAFTA'!$G9+'Cenova nabidka NAFTA'!$H9)</f>
        <v>0</v>
      </c>
      <c r="K40" s="124">
        <f>'NABIDKA DOPRAVCE'!$J13*'Vypocty indexu'!K21*('Cenova nabidka NAFTA'!$G9+'Cenova nabidka NAFTA'!$H9)</f>
        <v>0</v>
      </c>
      <c r="L40" s="124">
        <f>'NABIDKA DOPRAVCE'!$J13*'Vypocty indexu'!L21*('Cenova nabidka NAFTA'!$G9+'Cenova nabidka NAFTA'!$H9)</f>
        <v>0</v>
      </c>
      <c r="M40" s="124">
        <f>'NABIDKA DOPRAVCE'!$J13*'Vypocty indexu'!M21*('Cenova nabidka NAFTA'!$G9+'Cenova nabidka NAFTA'!$H9)</f>
        <v>0</v>
      </c>
      <c r="N40" s="124">
        <f>'NABIDKA DOPRAVCE'!$J13*'Vypocty indexu'!N21*('Cenova nabidka NAFTA'!$G9+'Cenova nabidka NAFTA'!$H9)</f>
        <v>0</v>
      </c>
    </row>
    <row r="41" spans="2:15" outlineLevel="1">
      <c r="B41" s="60" t="s">
        <v>127</v>
      </c>
      <c r="C41" s="47" t="s">
        <v>131</v>
      </c>
      <c r="D41" s="202"/>
      <c r="E41" s="124">
        <f>'NABIDKA DOPRAVCE'!$J14*'Vypocty indexu'!E22*('Cenova nabidka NAFTA'!$G10+'Cenova nabidka NAFTA'!$H10)</f>
        <v>0</v>
      </c>
      <c r="F41" s="124">
        <f>'NABIDKA DOPRAVCE'!$J14*'Vypocty indexu'!F22*('Cenova nabidka NAFTA'!$G10+'Cenova nabidka NAFTA'!$H10)</f>
        <v>0</v>
      </c>
      <c r="G41" s="124">
        <f>'NABIDKA DOPRAVCE'!$J14*'Vypocty indexu'!G22*('Cenova nabidka NAFTA'!$G10+'Cenova nabidka NAFTA'!$H10)</f>
        <v>0</v>
      </c>
      <c r="H41" s="124">
        <f>'NABIDKA DOPRAVCE'!$J14*'Vypocty indexu'!H22*('Cenova nabidka NAFTA'!$G10+'Cenova nabidka NAFTA'!$H10)</f>
        <v>0</v>
      </c>
      <c r="I41" s="124">
        <f>'NABIDKA DOPRAVCE'!$J14*'Vypocty indexu'!I22*('Cenova nabidka NAFTA'!$G10+'Cenova nabidka NAFTA'!$H10)</f>
        <v>0</v>
      </c>
      <c r="J41" s="124">
        <f>'NABIDKA DOPRAVCE'!$J14*'Vypocty indexu'!J22*('Cenova nabidka NAFTA'!$G10+'Cenova nabidka NAFTA'!$H10)</f>
        <v>0</v>
      </c>
      <c r="K41" s="124">
        <f>'NABIDKA DOPRAVCE'!$J14*'Vypocty indexu'!K22*('Cenova nabidka NAFTA'!$G10+'Cenova nabidka NAFTA'!$H10)</f>
        <v>0</v>
      </c>
      <c r="L41" s="124">
        <f>'NABIDKA DOPRAVCE'!$J14*'Vypocty indexu'!L22*('Cenova nabidka NAFTA'!$G10+'Cenova nabidka NAFTA'!$H10)</f>
        <v>0</v>
      </c>
      <c r="M41" s="124">
        <f>'NABIDKA DOPRAVCE'!$J14*'Vypocty indexu'!M22*('Cenova nabidka NAFTA'!$G10+'Cenova nabidka NAFTA'!$H10)</f>
        <v>0</v>
      </c>
      <c r="N41" s="124">
        <f>'NABIDKA DOPRAVCE'!$J14*'Vypocty indexu'!N22*('Cenova nabidka NAFTA'!$G10+'Cenova nabidka NAFTA'!$H10)</f>
        <v>0</v>
      </c>
    </row>
    <row r="42" spans="2:15" outlineLevel="1">
      <c r="B42" s="60">
        <v>12</v>
      </c>
      <c r="C42" s="47" t="s">
        <v>8</v>
      </c>
      <c r="D42" s="202"/>
      <c r="E42" s="124">
        <f>'NABIDKA DOPRAVCE'!$J15*'Vypocty indexu'!E23*('Cenova nabidka NAFTA'!$G11+'Cenova nabidka NAFTA'!$H11)</f>
        <v>0</v>
      </c>
      <c r="F42" s="124">
        <f>'NABIDKA DOPRAVCE'!$J15*'Vypocty indexu'!F23*('Cenova nabidka NAFTA'!$G11+'Cenova nabidka NAFTA'!$H11)</f>
        <v>0</v>
      </c>
      <c r="G42" s="124">
        <f>'NABIDKA DOPRAVCE'!$J15*'Vypocty indexu'!G23*('Cenova nabidka NAFTA'!$G11+'Cenova nabidka NAFTA'!$H11)</f>
        <v>0</v>
      </c>
      <c r="H42" s="124">
        <f>'NABIDKA DOPRAVCE'!$J15*'Vypocty indexu'!H23*('Cenova nabidka NAFTA'!$G11+'Cenova nabidka NAFTA'!$H11)</f>
        <v>0</v>
      </c>
      <c r="I42" s="124">
        <f>'NABIDKA DOPRAVCE'!$J15*'Vypocty indexu'!I23*('Cenova nabidka NAFTA'!$G11+'Cenova nabidka NAFTA'!$H11)</f>
        <v>0</v>
      </c>
      <c r="J42" s="124">
        <f>'NABIDKA DOPRAVCE'!$J15*'Vypocty indexu'!J23*('Cenova nabidka NAFTA'!$G11+'Cenova nabidka NAFTA'!$H11)</f>
        <v>0</v>
      </c>
      <c r="K42" s="124">
        <f>'NABIDKA DOPRAVCE'!$J15*'Vypocty indexu'!K23*('Cenova nabidka NAFTA'!$G11+'Cenova nabidka NAFTA'!$H11)</f>
        <v>0</v>
      </c>
      <c r="L42" s="124">
        <f>'NABIDKA DOPRAVCE'!$J15*'Vypocty indexu'!L23*('Cenova nabidka NAFTA'!$G11+'Cenova nabidka NAFTA'!$H11)</f>
        <v>0</v>
      </c>
      <c r="M42" s="124">
        <f>'NABIDKA DOPRAVCE'!$J15*'Vypocty indexu'!M23*('Cenova nabidka NAFTA'!$G11+'Cenova nabidka NAFTA'!$H11)</f>
        <v>0</v>
      </c>
      <c r="N42" s="124">
        <f>'NABIDKA DOPRAVCE'!$J15*'Vypocty indexu'!N23*('Cenova nabidka NAFTA'!$G11+'Cenova nabidka NAFTA'!$H11)</f>
        <v>0</v>
      </c>
    </row>
    <row r="43" spans="2:15" outlineLevel="1">
      <c r="B43" s="60">
        <v>13</v>
      </c>
      <c r="C43" s="47" t="s">
        <v>9</v>
      </c>
      <c r="D43" s="202"/>
      <c r="E43" s="124">
        <f>'NABIDKA DOPRAVCE'!$J16*'Vypocty indexu'!E24*('Cenova nabidka NAFTA'!$G12+'Cenova nabidka NAFTA'!$H12)</f>
        <v>0</v>
      </c>
      <c r="F43" s="124">
        <f>'NABIDKA DOPRAVCE'!$J16*'Vypocty indexu'!F24*('Cenova nabidka NAFTA'!$G12+'Cenova nabidka NAFTA'!$H12)</f>
        <v>0</v>
      </c>
      <c r="G43" s="124">
        <f>'NABIDKA DOPRAVCE'!$J16*'Vypocty indexu'!G24*('Cenova nabidka NAFTA'!$G12+'Cenova nabidka NAFTA'!$H12)</f>
        <v>0</v>
      </c>
      <c r="H43" s="124">
        <f>'NABIDKA DOPRAVCE'!$J16*'Vypocty indexu'!H24*('Cenova nabidka NAFTA'!$G12+'Cenova nabidka NAFTA'!$H12)</f>
        <v>0</v>
      </c>
      <c r="I43" s="124">
        <f>'NABIDKA DOPRAVCE'!$J16*'Vypocty indexu'!I24*('Cenova nabidka NAFTA'!$G12+'Cenova nabidka NAFTA'!$H12)</f>
        <v>0</v>
      </c>
      <c r="J43" s="124">
        <f>'NABIDKA DOPRAVCE'!$J16*'Vypocty indexu'!J24*('Cenova nabidka NAFTA'!$G12+'Cenova nabidka NAFTA'!$H12)</f>
        <v>0</v>
      </c>
      <c r="K43" s="124">
        <f>'NABIDKA DOPRAVCE'!$J16*'Vypocty indexu'!K24*('Cenova nabidka NAFTA'!$G12+'Cenova nabidka NAFTA'!$H12)</f>
        <v>0</v>
      </c>
      <c r="L43" s="124">
        <f>'NABIDKA DOPRAVCE'!$J16*'Vypocty indexu'!L24*('Cenova nabidka NAFTA'!$G12+'Cenova nabidka NAFTA'!$H12)</f>
        <v>0</v>
      </c>
      <c r="M43" s="124">
        <f>'NABIDKA DOPRAVCE'!$J16*'Vypocty indexu'!M24*('Cenova nabidka NAFTA'!$G12+'Cenova nabidka NAFTA'!$H12)</f>
        <v>0</v>
      </c>
      <c r="N43" s="124">
        <f>'NABIDKA DOPRAVCE'!$J16*'Vypocty indexu'!N24*('Cenova nabidka NAFTA'!$G12+'Cenova nabidka NAFTA'!$H12)</f>
        <v>0</v>
      </c>
    </row>
    <row r="44" spans="2:15" outlineLevel="1">
      <c r="B44" s="60" t="s">
        <v>28</v>
      </c>
      <c r="C44" s="47" t="s">
        <v>59</v>
      </c>
      <c r="D44" s="202"/>
      <c r="E44" s="124">
        <f>'NABIDKA DOPRAVCE'!$J17*'Vypocty indexu'!E25*('Cenova nabidka NAFTA'!$G13+'Cenova nabidka NAFTA'!$H13)</f>
        <v>0</v>
      </c>
      <c r="F44" s="124">
        <f>'NABIDKA DOPRAVCE'!$J17*'Vypocty indexu'!F25*('Cenova nabidka NAFTA'!$G13+'Cenova nabidka NAFTA'!$H13)</f>
        <v>0</v>
      </c>
      <c r="G44" s="124">
        <f>'NABIDKA DOPRAVCE'!$J17*'Vypocty indexu'!G25*('Cenova nabidka NAFTA'!$G13+'Cenova nabidka NAFTA'!$H13)</f>
        <v>0</v>
      </c>
      <c r="H44" s="124">
        <f>'NABIDKA DOPRAVCE'!$J17*'Vypocty indexu'!H25*('Cenova nabidka NAFTA'!$G13+'Cenova nabidka NAFTA'!$H13)</f>
        <v>0</v>
      </c>
      <c r="I44" s="124">
        <f>'NABIDKA DOPRAVCE'!$J17*'Vypocty indexu'!I25*('Cenova nabidka NAFTA'!$G13+'Cenova nabidka NAFTA'!$H13)</f>
        <v>0</v>
      </c>
      <c r="J44" s="124">
        <f>'NABIDKA DOPRAVCE'!$J17*'Vypocty indexu'!J25*('Cenova nabidka NAFTA'!$G13+'Cenova nabidka NAFTA'!$H13)</f>
        <v>0</v>
      </c>
      <c r="K44" s="124">
        <f>'NABIDKA DOPRAVCE'!$J17*'Vypocty indexu'!K25*('Cenova nabidka NAFTA'!$G13+'Cenova nabidka NAFTA'!$H13)</f>
        <v>0</v>
      </c>
      <c r="L44" s="124">
        <f>'NABIDKA DOPRAVCE'!$J17*'Vypocty indexu'!L25*('Cenova nabidka NAFTA'!$G13+'Cenova nabidka NAFTA'!$H13)</f>
        <v>0</v>
      </c>
      <c r="M44" s="124">
        <f>'NABIDKA DOPRAVCE'!$J17*'Vypocty indexu'!M25*('Cenova nabidka NAFTA'!$G13+'Cenova nabidka NAFTA'!$H13)</f>
        <v>0</v>
      </c>
      <c r="N44" s="124">
        <f>'NABIDKA DOPRAVCE'!$J17*'Vypocty indexu'!N25*('Cenova nabidka NAFTA'!$G13+'Cenova nabidka NAFTA'!$H13)</f>
        <v>0</v>
      </c>
    </row>
    <row r="45" spans="2:15" outlineLevel="1">
      <c r="B45" s="60" t="s">
        <v>29</v>
      </c>
      <c r="C45" s="47" t="s">
        <v>60</v>
      </c>
      <c r="D45" s="202"/>
      <c r="E45" s="124">
        <f>'NABIDKA DOPRAVCE'!$J18*'Vypocty indexu'!E26*('Cenova nabidka NAFTA'!$G14+'Cenova nabidka NAFTA'!$H14)</f>
        <v>0</v>
      </c>
      <c r="F45" s="124">
        <f>'NABIDKA DOPRAVCE'!$J18*'Vypocty indexu'!F26*('Cenova nabidka NAFTA'!$G14+'Cenova nabidka NAFTA'!$H14)</f>
        <v>0</v>
      </c>
      <c r="G45" s="124">
        <f>'NABIDKA DOPRAVCE'!$J18*'Vypocty indexu'!G26*('Cenova nabidka NAFTA'!$G14+'Cenova nabidka NAFTA'!$H14)</f>
        <v>0</v>
      </c>
      <c r="H45" s="124">
        <f>'NABIDKA DOPRAVCE'!$J18*'Vypocty indexu'!H26*('Cenova nabidka NAFTA'!$G14+'Cenova nabidka NAFTA'!$H14)</f>
        <v>0</v>
      </c>
      <c r="I45" s="124">
        <f>'NABIDKA DOPRAVCE'!$J18*'Vypocty indexu'!I26*('Cenova nabidka NAFTA'!$G14+'Cenova nabidka NAFTA'!$H14)</f>
        <v>0</v>
      </c>
      <c r="J45" s="124">
        <f>'NABIDKA DOPRAVCE'!$J18*'Vypocty indexu'!J26*('Cenova nabidka NAFTA'!$G14+'Cenova nabidka NAFTA'!$H14)</f>
        <v>0</v>
      </c>
      <c r="K45" s="124">
        <f>'NABIDKA DOPRAVCE'!$J18*'Vypocty indexu'!K26*('Cenova nabidka NAFTA'!$G14+'Cenova nabidka NAFTA'!$H14)</f>
        <v>0</v>
      </c>
      <c r="L45" s="124">
        <f>'NABIDKA DOPRAVCE'!$J18*'Vypocty indexu'!L26*('Cenova nabidka NAFTA'!$G14+'Cenova nabidka NAFTA'!$H14)</f>
        <v>0</v>
      </c>
      <c r="M45" s="124">
        <f>'NABIDKA DOPRAVCE'!$J18*'Vypocty indexu'!M26*('Cenova nabidka NAFTA'!$G14+'Cenova nabidka NAFTA'!$H14)</f>
        <v>0</v>
      </c>
      <c r="N45" s="124">
        <f>'NABIDKA DOPRAVCE'!$J18*'Vypocty indexu'!N26*('Cenova nabidka NAFTA'!$G14+'Cenova nabidka NAFTA'!$H14)</f>
        <v>0</v>
      </c>
    </row>
    <row r="46" spans="2:15" outlineLevel="1">
      <c r="B46" s="60">
        <v>15</v>
      </c>
      <c r="C46" s="47" t="s">
        <v>42</v>
      </c>
      <c r="D46" s="202"/>
      <c r="E46" s="124">
        <f>'NABIDKA DOPRAVCE'!$J19*'Vypocty indexu'!E27*('Cenova nabidka NAFTA'!$G15+'Cenova nabidka NAFTA'!$H15)</f>
        <v>0</v>
      </c>
      <c r="F46" s="124">
        <f>'NABIDKA DOPRAVCE'!$J19*'Vypocty indexu'!F27*('Cenova nabidka NAFTA'!$G15+'Cenova nabidka NAFTA'!$H15)</f>
        <v>0</v>
      </c>
      <c r="G46" s="124">
        <f>'NABIDKA DOPRAVCE'!$J19*'Vypocty indexu'!G27*('Cenova nabidka NAFTA'!$G15+'Cenova nabidka NAFTA'!$H15)</f>
        <v>0</v>
      </c>
      <c r="H46" s="124">
        <f>'NABIDKA DOPRAVCE'!$J19*'Vypocty indexu'!H27*('Cenova nabidka NAFTA'!$G15+'Cenova nabidka NAFTA'!$H15)</f>
        <v>0</v>
      </c>
      <c r="I46" s="124">
        <f>'NABIDKA DOPRAVCE'!$J19*'Vypocty indexu'!I27*('Cenova nabidka NAFTA'!$G15+'Cenova nabidka NAFTA'!$H15)</f>
        <v>0</v>
      </c>
      <c r="J46" s="124">
        <f>'NABIDKA DOPRAVCE'!$J19*'Vypocty indexu'!J27*('Cenova nabidka NAFTA'!$G15+'Cenova nabidka NAFTA'!$H15)</f>
        <v>0</v>
      </c>
      <c r="K46" s="124">
        <f>'NABIDKA DOPRAVCE'!$J19*'Vypocty indexu'!K27*('Cenova nabidka NAFTA'!$G15+'Cenova nabidka NAFTA'!$H15)</f>
        <v>0</v>
      </c>
      <c r="L46" s="124">
        <f>'NABIDKA DOPRAVCE'!$J19*'Vypocty indexu'!L27*('Cenova nabidka NAFTA'!$G15+'Cenova nabidka NAFTA'!$H15)</f>
        <v>0</v>
      </c>
      <c r="M46" s="124">
        <f>'NABIDKA DOPRAVCE'!$J19*'Vypocty indexu'!M27*('Cenova nabidka NAFTA'!$G15+'Cenova nabidka NAFTA'!$H15)</f>
        <v>0</v>
      </c>
      <c r="N46" s="124">
        <f>'NABIDKA DOPRAVCE'!$J19*'Vypocty indexu'!N27*('Cenova nabidka NAFTA'!$G15+'Cenova nabidka NAFTA'!$H15)</f>
        <v>0</v>
      </c>
    </row>
    <row r="47" spans="2:15" outlineLevel="1">
      <c r="B47" s="60" t="s">
        <v>30</v>
      </c>
      <c r="C47" s="47" t="s">
        <v>61</v>
      </c>
      <c r="D47" s="202"/>
      <c r="E47" s="124">
        <f>'NABIDKA DOPRAVCE'!$J20*'Vypocty indexu'!E28*('Cenova nabidka NAFTA'!$G16+'Cenova nabidka NAFTA'!$H16)</f>
        <v>0</v>
      </c>
      <c r="F47" s="124">
        <f>'NABIDKA DOPRAVCE'!$J20*'Vypocty indexu'!F28*('Cenova nabidka NAFTA'!$G16+'Cenova nabidka NAFTA'!$H16)</f>
        <v>0</v>
      </c>
      <c r="G47" s="124">
        <f>'NABIDKA DOPRAVCE'!$J20*'Vypocty indexu'!G28*('Cenova nabidka NAFTA'!$G16+'Cenova nabidka NAFTA'!$H16)</f>
        <v>0</v>
      </c>
      <c r="H47" s="124">
        <f>'NABIDKA DOPRAVCE'!$J20*'Vypocty indexu'!H28*('Cenova nabidka NAFTA'!$G16+'Cenova nabidka NAFTA'!$H16)</f>
        <v>0</v>
      </c>
      <c r="I47" s="124">
        <f>'NABIDKA DOPRAVCE'!$J20*'Vypocty indexu'!I28*('Cenova nabidka NAFTA'!$G16+'Cenova nabidka NAFTA'!$H16)</f>
        <v>0</v>
      </c>
      <c r="J47" s="124">
        <f>'NABIDKA DOPRAVCE'!$J20*'Vypocty indexu'!J28*('Cenova nabidka NAFTA'!$G16+'Cenova nabidka NAFTA'!$H16)</f>
        <v>0</v>
      </c>
      <c r="K47" s="124">
        <f>'NABIDKA DOPRAVCE'!$J20*'Vypocty indexu'!K28*('Cenova nabidka NAFTA'!$G16+'Cenova nabidka NAFTA'!$H16)</f>
        <v>0</v>
      </c>
      <c r="L47" s="124">
        <f>'NABIDKA DOPRAVCE'!$J20*'Vypocty indexu'!L28*('Cenova nabidka NAFTA'!$G16+'Cenova nabidka NAFTA'!$H16)</f>
        <v>0</v>
      </c>
      <c r="M47" s="124">
        <f>'NABIDKA DOPRAVCE'!$J20*'Vypocty indexu'!M28*('Cenova nabidka NAFTA'!$G16+'Cenova nabidka NAFTA'!$H16)</f>
        <v>0</v>
      </c>
      <c r="N47" s="124">
        <f>'NABIDKA DOPRAVCE'!$J20*'Vypocty indexu'!N28*('Cenova nabidka NAFTA'!$G16+'Cenova nabidka NAFTA'!$H16)</f>
        <v>0</v>
      </c>
    </row>
    <row r="48" spans="2:15" outlineLevel="1">
      <c r="B48" s="60" t="s">
        <v>31</v>
      </c>
      <c r="C48" s="47" t="s">
        <v>62</v>
      </c>
      <c r="D48" s="202"/>
      <c r="E48" s="124">
        <f>'NABIDKA DOPRAVCE'!$J21*'Vypocty indexu'!E29*('Cenova nabidka NAFTA'!$G17+'Cenova nabidka NAFTA'!$H17)</f>
        <v>0</v>
      </c>
      <c r="F48" s="124">
        <f>'NABIDKA DOPRAVCE'!$J21*'Vypocty indexu'!F29*('Cenova nabidka NAFTA'!$G17+'Cenova nabidka NAFTA'!$H17)</f>
        <v>0</v>
      </c>
      <c r="G48" s="124">
        <f>'NABIDKA DOPRAVCE'!$J21*'Vypocty indexu'!G29*('Cenova nabidka NAFTA'!$G17+'Cenova nabidka NAFTA'!$H17)</f>
        <v>0</v>
      </c>
      <c r="H48" s="124">
        <f>'NABIDKA DOPRAVCE'!$J21*'Vypocty indexu'!H29*('Cenova nabidka NAFTA'!$G17+'Cenova nabidka NAFTA'!$H17)</f>
        <v>0</v>
      </c>
      <c r="I48" s="124">
        <f>'NABIDKA DOPRAVCE'!$J21*'Vypocty indexu'!I29*('Cenova nabidka NAFTA'!$G17+'Cenova nabidka NAFTA'!$H17)</f>
        <v>0</v>
      </c>
      <c r="J48" s="124">
        <f>'NABIDKA DOPRAVCE'!$J21*'Vypocty indexu'!J29*('Cenova nabidka NAFTA'!$G17+'Cenova nabidka NAFTA'!$H17)</f>
        <v>0</v>
      </c>
      <c r="K48" s="124">
        <f>'NABIDKA DOPRAVCE'!$J21*'Vypocty indexu'!K29*('Cenova nabidka NAFTA'!$G17+'Cenova nabidka NAFTA'!$H17)</f>
        <v>0</v>
      </c>
      <c r="L48" s="124">
        <f>'NABIDKA DOPRAVCE'!$J21*'Vypocty indexu'!L29*('Cenova nabidka NAFTA'!$G17+'Cenova nabidka NAFTA'!$H17)</f>
        <v>0</v>
      </c>
      <c r="M48" s="124">
        <f>'NABIDKA DOPRAVCE'!$J21*'Vypocty indexu'!M29*('Cenova nabidka NAFTA'!$G17+'Cenova nabidka NAFTA'!$H17)</f>
        <v>0</v>
      </c>
      <c r="N48" s="124">
        <f>'NABIDKA DOPRAVCE'!$J21*'Vypocty indexu'!N29*('Cenova nabidka NAFTA'!$G17+'Cenova nabidka NAFTA'!$H17)</f>
        <v>0</v>
      </c>
    </row>
    <row r="49" spans="2:15" outlineLevel="1">
      <c r="B49" s="60" t="s">
        <v>40</v>
      </c>
      <c r="C49" s="47" t="s">
        <v>63</v>
      </c>
      <c r="D49" s="202"/>
      <c r="E49" s="124">
        <f>'NABIDKA DOPRAVCE'!$J22*'Vypocty indexu'!E30*('Cenova nabidka NAFTA'!$G18+'Cenova nabidka NAFTA'!$H18)</f>
        <v>0</v>
      </c>
      <c r="F49" s="124">
        <f>'NABIDKA DOPRAVCE'!$J22*'Vypocty indexu'!F30*('Cenova nabidka NAFTA'!$G18+'Cenova nabidka NAFTA'!$H18)</f>
        <v>0</v>
      </c>
      <c r="G49" s="124">
        <f>'NABIDKA DOPRAVCE'!$J22*'Vypocty indexu'!G30*('Cenova nabidka NAFTA'!$G18+'Cenova nabidka NAFTA'!$H18)</f>
        <v>0</v>
      </c>
      <c r="H49" s="124">
        <f>'NABIDKA DOPRAVCE'!$J22*'Vypocty indexu'!H30*('Cenova nabidka NAFTA'!$G18+'Cenova nabidka NAFTA'!$H18)</f>
        <v>0</v>
      </c>
      <c r="I49" s="124">
        <f>'NABIDKA DOPRAVCE'!$J22*'Vypocty indexu'!I30*('Cenova nabidka NAFTA'!$G18+'Cenova nabidka NAFTA'!$H18)</f>
        <v>0</v>
      </c>
      <c r="J49" s="124">
        <f>'NABIDKA DOPRAVCE'!$J22*'Vypocty indexu'!J30*('Cenova nabidka NAFTA'!$G18+'Cenova nabidka NAFTA'!$H18)</f>
        <v>0</v>
      </c>
      <c r="K49" s="124">
        <f>'NABIDKA DOPRAVCE'!$J22*'Vypocty indexu'!K30*('Cenova nabidka NAFTA'!$G18+'Cenova nabidka NAFTA'!$H18)</f>
        <v>0</v>
      </c>
      <c r="L49" s="124">
        <f>'NABIDKA DOPRAVCE'!$J22*'Vypocty indexu'!L30*('Cenova nabidka NAFTA'!$G18+'Cenova nabidka NAFTA'!$H18)</f>
        <v>0</v>
      </c>
      <c r="M49" s="124">
        <f>'NABIDKA DOPRAVCE'!$J22*'Vypocty indexu'!M30*('Cenova nabidka NAFTA'!$G18+'Cenova nabidka NAFTA'!$H18)</f>
        <v>0</v>
      </c>
      <c r="N49" s="124">
        <f>'NABIDKA DOPRAVCE'!$J22*'Vypocty indexu'!N30*('Cenova nabidka NAFTA'!$G18+'Cenova nabidka NAFTA'!$H18)</f>
        <v>0</v>
      </c>
    </row>
    <row r="50" spans="2:15" outlineLevel="1">
      <c r="B50" s="60" t="s">
        <v>41</v>
      </c>
      <c r="C50" s="47" t="s">
        <v>64</v>
      </c>
      <c r="D50" s="202"/>
      <c r="E50" s="124">
        <f>'NABIDKA DOPRAVCE'!$J23*'Vypocty indexu'!E31*('Cenova nabidka NAFTA'!$G19+'Cenova nabidka NAFTA'!$H19)</f>
        <v>0</v>
      </c>
      <c r="F50" s="124">
        <f>'NABIDKA DOPRAVCE'!$J23*'Vypocty indexu'!F31*('Cenova nabidka NAFTA'!$G19+'Cenova nabidka NAFTA'!$H19)</f>
        <v>0</v>
      </c>
      <c r="G50" s="124">
        <f>'NABIDKA DOPRAVCE'!$J23*'Vypocty indexu'!G31*('Cenova nabidka NAFTA'!$G19+'Cenova nabidka NAFTA'!$H19)</f>
        <v>0</v>
      </c>
      <c r="H50" s="124">
        <f>'NABIDKA DOPRAVCE'!$J23*'Vypocty indexu'!H31*('Cenova nabidka NAFTA'!$G19+'Cenova nabidka NAFTA'!$H19)</f>
        <v>0</v>
      </c>
      <c r="I50" s="124">
        <f>'NABIDKA DOPRAVCE'!$J23*'Vypocty indexu'!I31*('Cenova nabidka NAFTA'!$G19+'Cenova nabidka NAFTA'!$H19)</f>
        <v>0</v>
      </c>
      <c r="J50" s="124">
        <f>'NABIDKA DOPRAVCE'!$J23*'Vypocty indexu'!J31*('Cenova nabidka NAFTA'!$G19+'Cenova nabidka NAFTA'!$H19)</f>
        <v>0</v>
      </c>
      <c r="K50" s="124">
        <f>'NABIDKA DOPRAVCE'!$J23*'Vypocty indexu'!K31*('Cenova nabidka NAFTA'!$G19+'Cenova nabidka NAFTA'!$H19)</f>
        <v>0</v>
      </c>
      <c r="L50" s="124">
        <f>'NABIDKA DOPRAVCE'!$J23*'Vypocty indexu'!L31*('Cenova nabidka NAFTA'!$G19+'Cenova nabidka NAFTA'!$H19)</f>
        <v>0</v>
      </c>
      <c r="M50" s="124">
        <f>'NABIDKA DOPRAVCE'!$J23*'Vypocty indexu'!M31*('Cenova nabidka NAFTA'!$G19+'Cenova nabidka NAFTA'!$H19)</f>
        <v>0</v>
      </c>
      <c r="N50" s="124">
        <f>'NABIDKA DOPRAVCE'!$J23*'Vypocty indexu'!N31*('Cenova nabidka NAFTA'!$G19+'Cenova nabidka NAFTA'!$H19)</f>
        <v>0</v>
      </c>
    </row>
    <row r="51" spans="2:15" outlineLevel="1">
      <c r="B51" s="60">
        <v>18</v>
      </c>
      <c r="C51" s="47" t="s">
        <v>13</v>
      </c>
      <c r="D51" s="202"/>
      <c r="E51" s="124">
        <f>'NABIDKA DOPRAVCE'!$J24*'Vypocty indexu'!E32*('Cenova nabidka NAFTA'!$G20+'Cenova nabidka NAFTA'!$H20)</f>
        <v>0</v>
      </c>
      <c r="F51" s="124">
        <f>'NABIDKA DOPRAVCE'!$J24*'Vypocty indexu'!F32*('Cenova nabidka NAFTA'!$G20+'Cenova nabidka NAFTA'!$H20)</f>
        <v>0</v>
      </c>
      <c r="G51" s="124">
        <f>'NABIDKA DOPRAVCE'!$J24*'Vypocty indexu'!G32*('Cenova nabidka NAFTA'!$G20+'Cenova nabidka NAFTA'!$H20)</f>
        <v>0</v>
      </c>
      <c r="H51" s="124">
        <f>'NABIDKA DOPRAVCE'!$J24*'Vypocty indexu'!H32*('Cenova nabidka NAFTA'!$G20+'Cenova nabidka NAFTA'!$H20)</f>
        <v>0</v>
      </c>
      <c r="I51" s="124">
        <f>'NABIDKA DOPRAVCE'!$J24*'Vypocty indexu'!I32*('Cenova nabidka NAFTA'!$G20+'Cenova nabidka NAFTA'!$H20)</f>
        <v>0</v>
      </c>
      <c r="J51" s="124">
        <f>'NABIDKA DOPRAVCE'!$J24*'Vypocty indexu'!J32*('Cenova nabidka NAFTA'!$G20+'Cenova nabidka NAFTA'!$H20)</f>
        <v>0</v>
      </c>
      <c r="K51" s="124">
        <f>'NABIDKA DOPRAVCE'!$J24*'Vypocty indexu'!K32*('Cenova nabidka NAFTA'!$G20+'Cenova nabidka NAFTA'!$H20)</f>
        <v>0</v>
      </c>
      <c r="L51" s="124">
        <f>'NABIDKA DOPRAVCE'!$J24*'Vypocty indexu'!L32*('Cenova nabidka NAFTA'!$G20+'Cenova nabidka NAFTA'!$H20)</f>
        <v>0</v>
      </c>
      <c r="M51" s="124">
        <f>'NABIDKA DOPRAVCE'!$J24*'Vypocty indexu'!M32*('Cenova nabidka NAFTA'!$G20+'Cenova nabidka NAFTA'!$H20)</f>
        <v>0</v>
      </c>
      <c r="N51" s="124">
        <f>'NABIDKA DOPRAVCE'!$J24*'Vypocty indexu'!N32*('Cenova nabidka NAFTA'!$G20+'Cenova nabidka NAFTA'!$H20)</f>
        <v>0</v>
      </c>
    </row>
    <row r="52" spans="2:15" outlineLevel="1">
      <c r="B52" s="60">
        <v>19</v>
      </c>
      <c r="C52" s="47" t="s">
        <v>14</v>
      </c>
      <c r="D52" s="202"/>
      <c r="E52" s="124">
        <f>'NABIDKA DOPRAVCE'!$J25*'Vypocty indexu'!E33*('Cenova nabidka NAFTA'!$G21+'Cenova nabidka NAFTA'!$H21)</f>
        <v>0</v>
      </c>
      <c r="F52" s="124">
        <f>'NABIDKA DOPRAVCE'!$J25*'Vypocty indexu'!F33*('Cenova nabidka NAFTA'!$G21+'Cenova nabidka NAFTA'!$H21)</f>
        <v>0</v>
      </c>
      <c r="G52" s="124">
        <f>'NABIDKA DOPRAVCE'!$J25*'Vypocty indexu'!G33*('Cenova nabidka NAFTA'!$G21+'Cenova nabidka NAFTA'!$H21)</f>
        <v>0</v>
      </c>
      <c r="H52" s="124">
        <f>'NABIDKA DOPRAVCE'!$J25*'Vypocty indexu'!H33*('Cenova nabidka NAFTA'!$G21+'Cenova nabidka NAFTA'!$H21)</f>
        <v>0</v>
      </c>
      <c r="I52" s="124">
        <f>'NABIDKA DOPRAVCE'!$J25*'Vypocty indexu'!I33*('Cenova nabidka NAFTA'!$G21+'Cenova nabidka NAFTA'!$H21)</f>
        <v>0</v>
      </c>
      <c r="J52" s="124">
        <f>'NABIDKA DOPRAVCE'!$J25*'Vypocty indexu'!J33*('Cenova nabidka NAFTA'!$G21+'Cenova nabidka NAFTA'!$H21)</f>
        <v>0</v>
      </c>
      <c r="K52" s="124">
        <f>'NABIDKA DOPRAVCE'!$J25*'Vypocty indexu'!K33*('Cenova nabidka NAFTA'!$G21+'Cenova nabidka NAFTA'!$H21)</f>
        <v>0</v>
      </c>
      <c r="L52" s="124">
        <f>'NABIDKA DOPRAVCE'!$J25*'Vypocty indexu'!L33*('Cenova nabidka NAFTA'!$G21+'Cenova nabidka NAFTA'!$H21)</f>
        <v>0</v>
      </c>
      <c r="M52" s="124">
        <f>'NABIDKA DOPRAVCE'!$J25*'Vypocty indexu'!M33*('Cenova nabidka NAFTA'!$G21+'Cenova nabidka NAFTA'!$H21)</f>
        <v>0</v>
      </c>
      <c r="N52" s="124">
        <f>'NABIDKA DOPRAVCE'!$J25*'Vypocty indexu'!N33*('Cenova nabidka NAFTA'!$G21+'Cenova nabidka NAFTA'!$H21)</f>
        <v>0</v>
      </c>
    </row>
    <row r="53" spans="2:15" outlineLevel="1">
      <c r="B53" s="60">
        <v>20</v>
      </c>
      <c r="C53" s="47" t="s">
        <v>15</v>
      </c>
      <c r="D53" s="202"/>
      <c r="E53" s="124">
        <f>'NABIDKA DOPRAVCE'!$J26*'Vypocty indexu'!E34*('Cenova nabidka NAFTA'!$G22+'Cenova nabidka NAFTA'!$H22)</f>
        <v>0</v>
      </c>
      <c r="F53" s="124">
        <f>'NABIDKA DOPRAVCE'!$J26*'Vypocty indexu'!F34*('Cenova nabidka NAFTA'!$G22+'Cenova nabidka NAFTA'!$H22)</f>
        <v>0</v>
      </c>
      <c r="G53" s="124">
        <f>'NABIDKA DOPRAVCE'!$J26*'Vypocty indexu'!G34*('Cenova nabidka NAFTA'!$G22+'Cenova nabidka NAFTA'!$H22)</f>
        <v>0</v>
      </c>
      <c r="H53" s="124">
        <f>'NABIDKA DOPRAVCE'!$J26*'Vypocty indexu'!H34*('Cenova nabidka NAFTA'!$G22+'Cenova nabidka NAFTA'!$H22)</f>
        <v>0</v>
      </c>
      <c r="I53" s="124">
        <f>'NABIDKA DOPRAVCE'!$J26*'Vypocty indexu'!I34*('Cenova nabidka NAFTA'!$G22+'Cenova nabidka NAFTA'!$H22)</f>
        <v>0</v>
      </c>
      <c r="J53" s="124">
        <f>'NABIDKA DOPRAVCE'!$J26*'Vypocty indexu'!J34*('Cenova nabidka NAFTA'!$G22+'Cenova nabidka NAFTA'!$H22)</f>
        <v>0</v>
      </c>
      <c r="K53" s="124">
        <f>'NABIDKA DOPRAVCE'!$J26*'Vypocty indexu'!K34*('Cenova nabidka NAFTA'!$G22+'Cenova nabidka NAFTA'!$H22)</f>
        <v>0</v>
      </c>
      <c r="L53" s="124">
        <f>'NABIDKA DOPRAVCE'!$J26*'Vypocty indexu'!L34*('Cenova nabidka NAFTA'!$G22+'Cenova nabidka NAFTA'!$H22)</f>
        <v>0</v>
      </c>
      <c r="M53" s="124">
        <f>'NABIDKA DOPRAVCE'!$J26*'Vypocty indexu'!M34*('Cenova nabidka NAFTA'!$G22+'Cenova nabidka NAFTA'!$H22)</f>
        <v>0</v>
      </c>
      <c r="N53" s="124">
        <f>'NABIDKA DOPRAVCE'!$J26*'Vypocty indexu'!N34*('Cenova nabidka NAFTA'!$G22+'Cenova nabidka NAFTA'!$H22)</f>
        <v>0</v>
      </c>
    </row>
    <row r="54" spans="2:15" outlineLevel="1">
      <c r="B54" s="60">
        <v>21</v>
      </c>
      <c r="C54" s="47" t="s">
        <v>16</v>
      </c>
      <c r="D54" s="202"/>
      <c r="E54" s="124">
        <f>'NABIDKA DOPRAVCE'!$J27*'Vypocty indexu'!E35*('Cenova nabidka NAFTA'!$G23+'Cenova nabidka NAFTA'!$H23)</f>
        <v>0</v>
      </c>
      <c r="F54" s="124">
        <f>'NABIDKA DOPRAVCE'!$J27*'Vypocty indexu'!F35*('Cenova nabidka NAFTA'!$G23+'Cenova nabidka NAFTA'!$H23)</f>
        <v>0</v>
      </c>
      <c r="G54" s="124">
        <f>'NABIDKA DOPRAVCE'!$J27*'Vypocty indexu'!G35*('Cenova nabidka NAFTA'!$G23+'Cenova nabidka NAFTA'!$H23)</f>
        <v>0</v>
      </c>
      <c r="H54" s="124">
        <f>'NABIDKA DOPRAVCE'!$J27*'Vypocty indexu'!H35*('Cenova nabidka NAFTA'!$G23+'Cenova nabidka NAFTA'!$H23)</f>
        <v>0</v>
      </c>
      <c r="I54" s="124">
        <f>'NABIDKA DOPRAVCE'!$J27*'Vypocty indexu'!I35*('Cenova nabidka NAFTA'!$G23+'Cenova nabidka NAFTA'!$H23)</f>
        <v>0</v>
      </c>
      <c r="J54" s="124">
        <f>'NABIDKA DOPRAVCE'!$J27*'Vypocty indexu'!J35*('Cenova nabidka NAFTA'!$G23+'Cenova nabidka NAFTA'!$H23)</f>
        <v>0</v>
      </c>
      <c r="K54" s="124">
        <f>'NABIDKA DOPRAVCE'!$J27*'Vypocty indexu'!K35*('Cenova nabidka NAFTA'!$G23+'Cenova nabidka NAFTA'!$H23)</f>
        <v>0</v>
      </c>
      <c r="L54" s="124">
        <f>'NABIDKA DOPRAVCE'!$J27*'Vypocty indexu'!L35*('Cenova nabidka NAFTA'!$G23+'Cenova nabidka NAFTA'!$H23)</f>
        <v>0</v>
      </c>
      <c r="M54" s="124">
        <f>'NABIDKA DOPRAVCE'!$J27*'Vypocty indexu'!M35*('Cenova nabidka NAFTA'!$G23+'Cenova nabidka NAFTA'!$H23)</f>
        <v>0</v>
      </c>
      <c r="N54" s="124">
        <f>'NABIDKA DOPRAVCE'!$J27*'Vypocty indexu'!N35*('Cenova nabidka NAFTA'!$G23+'Cenova nabidka NAFTA'!$H23)</f>
        <v>0</v>
      </c>
    </row>
    <row r="55" spans="2:15" outlineLevel="1">
      <c r="B55" s="60">
        <v>22</v>
      </c>
      <c r="C55" s="47" t="s">
        <v>17</v>
      </c>
      <c r="D55" s="202"/>
      <c r="E55" s="124">
        <f>'NABIDKA DOPRAVCE'!$J28*'Vypocty indexu'!E36*('Cenova nabidka NAFTA'!$G24+'Cenova nabidka NAFTA'!$H24)</f>
        <v>0</v>
      </c>
      <c r="F55" s="124">
        <f>'NABIDKA DOPRAVCE'!$J28*'Vypocty indexu'!F36*('Cenova nabidka NAFTA'!$G24+'Cenova nabidka NAFTA'!$H24)</f>
        <v>0</v>
      </c>
      <c r="G55" s="124">
        <f>'NABIDKA DOPRAVCE'!$J28*'Vypocty indexu'!G36*('Cenova nabidka NAFTA'!$G24+'Cenova nabidka NAFTA'!$H24)</f>
        <v>0</v>
      </c>
      <c r="H55" s="124">
        <f>'NABIDKA DOPRAVCE'!$J28*'Vypocty indexu'!H36*('Cenova nabidka NAFTA'!$G24+'Cenova nabidka NAFTA'!$H24)</f>
        <v>0</v>
      </c>
      <c r="I55" s="124">
        <f>'NABIDKA DOPRAVCE'!$J28*'Vypocty indexu'!I36*('Cenova nabidka NAFTA'!$G24+'Cenova nabidka NAFTA'!$H24)</f>
        <v>0</v>
      </c>
      <c r="J55" s="124">
        <f>'NABIDKA DOPRAVCE'!$J28*'Vypocty indexu'!J36*('Cenova nabidka NAFTA'!$G24+'Cenova nabidka NAFTA'!$H24)</f>
        <v>0</v>
      </c>
      <c r="K55" s="124">
        <f>'NABIDKA DOPRAVCE'!$J28*'Vypocty indexu'!K36*('Cenova nabidka NAFTA'!$G24+'Cenova nabidka NAFTA'!$H24)</f>
        <v>0</v>
      </c>
      <c r="L55" s="124">
        <f>'NABIDKA DOPRAVCE'!$J28*'Vypocty indexu'!L36*('Cenova nabidka NAFTA'!$G24+'Cenova nabidka NAFTA'!$H24)</f>
        <v>0</v>
      </c>
      <c r="M55" s="124">
        <f>'NABIDKA DOPRAVCE'!$J28*'Vypocty indexu'!M36*('Cenova nabidka NAFTA'!$G24+'Cenova nabidka NAFTA'!$H24)</f>
        <v>0</v>
      </c>
      <c r="N55" s="124">
        <f>'NABIDKA DOPRAVCE'!$J28*'Vypocty indexu'!N36*('Cenova nabidka NAFTA'!$G24+'Cenova nabidka NAFTA'!$H24)</f>
        <v>0</v>
      </c>
    </row>
    <row r="56" spans="2:15" outlineLevel="1">
      <c r="B56" s="60">
        <v>23</v>
      </c>
      <c r="C56" s="47" t="s">
        <v>18</v>
      </c>
      <c r="D56" s="202"/>
      <c r="E56" s="124">
        <f>'NABIDKA DOPRAVCE'!$J29*'Vypocty indexu'!E37*('Cenova nabidka NAFTA'!$G25+'Cenova nabidka NAFTA'!$H25)</f>
        <v>0</v>
      </c>
      <c r="F56" s="124">
        <f>'NABIDKA DOPRAVCE'!$J29*'Vypocty indexu'!F37*('Cenova nabidka NAFTA'!$G25+'Cenova nabidka NAFTA'!$H25)</f>
        <v>0</v>
      </c>
      <c r="G56" s="124">
        <f>'NABIDKA DOPRAVCE'!$J29*'Vypocty indexu'!G37*('Cenova nabidka NAFTA'!$G25+'Cenova nabidka NAFTA'!$H25)</f>
        <v>0</v>
      </c>
      <c r="H56" s="124">
        <f>'NABIDKA DOPRAVCE'!$J29*'Vypocty indexu'!H37*('Cenova nabidka NAFTA'!$G25+'Cenova nabidka NAFTA'!$H25)</f>
        <v>0</v>
      </c>
      <c r="I56" s="124">
        <f>'NABIDKA DOPRAVCE'!$J29*'Vypocty indexu'!I37*('Cenova nabidka NAFTA'!$G25+'Cenova nabidka NAFTA'!$H25)</f>
        <v>0</v>
      </c>
      <c r="J56" s="124">
        <f>'NABIDKA DOPRAVCE'!$J29*'Vypocty indexu'!J37*('Cenova nabidka NAFTA'!$G25+'Cenova nabidka NAFTA'!$H25)</f>
        <v>0</v>
      </c>
      <c r="K56" s="124">
        <f>'NABIDKA DOPRAVCE'!$J29*'Vypocty indexu'!K37*('Cenova nabidka NAFTA'!$G25+'Cenova nabidka NAFTA'!$H25)</f>
        <v>0</v>
      </c>
      <c r="L56" s="124">
        <f>'NABIDKA DOPRAVCE'!$J29*'Vypocty indexu'!L37*('Cenova nabidka NAFTA'!$G25+'Cenova nabidka NAFTA'!$H25)</f>
        <v>0</v>
      </c>
      <c r="M56" s="124">
        <f>'NABIDKA DOPRAVCE'!$J29*'Vypocty indexu'!M37*('Cenova nabidka NAFTA'!$G25+'Cenova nabidka NAFTA'!$H25)</f>
        <v>0</v>
      </c>
      <c r="N56" s="124">
        <f>'NABIDKA DOPRAVCE'!$J29*'Vypocty indexu'!N37*('Cenova nabidka NAFTA'!$G25+'Cenova nabidka NAFTA'!$H25)</f>
        <v>0</v>
      </c>
    </row>
    <row r="57" spans="2:15" outlineLevel="1">
      <c r="B57" s="60">
        <v>24</v>
      </c>
      <c r="C57" s="47" t="s">
        <v>19</v>
      </c>
      <c r="D57" s="202"/>
      <c r="E57" s="124">
        <f>'NABIDKA DOPRAVCE'!$J30*'Vypocty indexu'!E38*('Cenova nabidka NAFTA'!$G26+'Cenova nabidka NAFTA'!$H26)</f>
        <v>0</v>
      </c>
      <c r="F57" s="124">
        <f>'NABIDKA DOPRAVCE'!$J30*'Vypocty indexu'!F38*('Cenova nabidka NAFTA'!$G26+'Cenova nabidka NAFTA'!$H26)</f>
        <v>0</v>
      </c>
      <c r="G57" s="124">
        <f>'NABIDKA DOPRAVCE'!$J30*'Vypocty indexu'!G38*('Cenova nabidka NAFTA'!$G26+'Cenova nabidka NAFTA'!$H26)</f>
        <v>0</v>
      </c>
      <c r="H57" s="124">
        <f>'NABIDKA DOPRAVCE'!$J30*'Vypocty indexu'!H38*('Cenova nabidka NAFTA'!$G26+'Cenova nabidka NAFTA'!$H26)</f>
        <v>0</v>
      </c>
      <c r="I57" s="124">
        <f>'NABIDKA DOPRAVCE'!$J30*'Vypocty indexu'!I38*('Cenova nabidka NAFTA'!$G26+'Cenova nabidka NAFTA'!$H26)</f>
        <v>0</v>
      </c>
      <c r="J57" s="124">
        <f>'NABIDKA DOPRAVCE'!$J30*'Vypocty indexu'!J38*('Cenova nabidka NAFTA'!$G26+'Cenova nabidka NAFTA'!$H26)</f>
        <v>0</v>
      </c>
      <c r="K57" s="124">
        <f>'NABIDKA DOPRAVCE'!$J30*'Vypocty indexu'!K38*('Cenova nabidka NAFTA'!$G26+'Cenova nabidka NAFTA'!$H26)</f>
        <v>0</v>
      </c>
      <c r="L57" s="124">
        <f>'NABIDKA DOPRAVCE'!$J30*'Vypocty indexu'!L38*('Cenova nabidka NAFTA'!$G26+'Cenova nabidka NAFTA'!$H26)</f>
        <v>0</v>
      </c>
      <c r="M57" s="124">
        <f>'NABIDKA DOPRAVCE'!$J30*'Vypocty indexu'!M38*('Cenova nabidka NAFTA'!$G26+'Cenova nabidka NAFTA'!$H26)</f>
        <v>0</v>
      </c>
      <c r="N57" s="124">
        <f>'NABIDKA DOPRAVCE'!$J30*'Vypocty indexu'!N38*('Cenova nabidka NAFTA'!$G26+'Cenova nabidka NAFTA'!$H26)</f>
        <v>0</v>
      </c>
    </row>
    <row r="58" spans="2:15" outlineLevel="1">
      <c r="B58" s="60">
        <v>25</v>
      </c>
      <c r="C58" s="47" t="s">
        <v>20</v>
      </c>
      <c r="D58" s="202"/>
      <c r="E58" s="124">
        <f>'NABIDKA DOPRAVCE'!$J31*'Vypocty indexu'!E39*('Cenova nabidka NAFTA'!$G27+'Cenova nabidka NAFTA'!$H27)</f>
        <v>0</v>
      </c>
      <c r="F58" s="124">
        <f>'NABIDKA DOPRAVCE'!$J31*'Vypocty indexu'!F39*('Cenova nabidka NAFTA'!$G27+'Cenova nabidka NAFTA'!$H27)</f>
        <v>0</v>
      </c>
      <c r="G58" s="124">
        <f>'NABIDKA DOPRAVCE'!$J31*'Vypocty indexu'!G39*('Cenova nabidka NAFTA'!$G27+'Cenova nabidka NAFTA'!$H27)</f>
        <v>0</v>
      </c>
      <c r="H58" s="124">
        <f>'NABIDKA DOPRAVCE'!$J31*'Vypocty indexu'!H39*('Cenova nabidka NAFTA'!$G27+'Cenova nabidka NAFTA'!$H27)</f>
        <v>0</v>
      </c>
      <c r="I58" s="124">
        <f>'NABIDKA DOPRAVCE'!$J31*'Vypocty indexu'!I39*('Cenova nabidka NAFTA'!$G27+'Cenova nabidka NAFTA'!$H27)</f>
        <v>0</v>
      </c>
      <c r="J58" s="124">
        <f>'NABIDKA DOPRAVCE'!$J31*'Vypocty indexu'!J39*('Cenova nabidka NAFTA'!$G27+'Cenova nabidka NAFTA'!$H27)</f>
        <v>0</v>
      </c>
      <c r="K58" s="124">
        <f>'NABIDKA DOPRAVCE'!$J31*'Vypocty indexu'!K39*('Cenova nabidka NAFTA'!$G27+'Cenova nabidka NAFTA'!$H27)</f>
        <v>0</v>
      </c>
      <c r="L58" s="124">
        <f>'NABIDKA DOPRAVCE'!$J31*'Vypocty indexu'!L39*('Cenova nabidka NAFTA'!$G27+'Cenova nabidka NAFTA'!$H27)</f>
        <v>0</v>
      </c>
      <c r="M58" s="124">
        <f>'NABIDKA DOPRAVCE'!$J31*'Vypocty indexu'!M39*('Cenova nabidka NAFTA'!$G27+'Cenova nabidka NAFTA'!$H27)</f>
        <v>0</v>
      </c>
      <c r="N58" s="124">
        <f>'NABIDKA DOPRAVCE'!$J31*'Vypocty indexu'!N39*('Cenova nabidka NAFTA'!$G27+'Cenova nabidka NAFTA'!$H27)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DOPRAVCE'!$J33*'Vypocty indexu'!E41*('Cenova nabidka NAFTA'!$G29+'Cenova nabidka NAFTA'!$H29)</f>
        <v>0</v>
      </c>
      <c r="F60" s="124">
        <f>'NABIDKA DOPRAVCE'!$J33*'Vypocty indexu'!F41*('Cenova nabidka NAFTA'!$G29+'Cenova nabidka NAFTA'!$H29)</f>
        <v>0</v>
      </c>
      <c r="G60" s="124">
        <f>'NABIDKA DOPRAVCE'!$J33*'Vypocty indexu'!G41*('Cenova nabidka NAFTA'!$G29+'Cenova nabidka NAFTA'!$H29)</f>
        <v>0</v>
      </c>
      <c r="H60" s="124">
        <f>'NABIDKA DOPRAVCE'!$J33*'Vypocty indexu'!H41*('Cenova nabidka NAFTA'!$G29+'Cenova nabidka NAFTA'!$H29)</f>
        <v>0</v>
      </c>
      <c r="I60" s="124">
        <f>'NABIDKA DOPRAVCE'!$J33*'Vypocty indexu'!I41*('Cenova nabidka NAFTA'!$G29+'Cenova nabidka NAFTA'!$H29)</f>
        <v>0</v>
      </c>
      <c r="J60" s="124">
        <f>'NABIDKA DOPRAVCE'!$J33*'Vypocty indexu'!J41*('Cenova nabidka NAFTA'!$G29+'Cenova nabidka NAFTA'!$H29)</f>
        <v>0</v>
      </c>
      <c r="K60" s="124">
        <f>'NABIDKA DOPRAVCE'!$J33*'Vypocty indexu'!K41*('Cenova nabidka NAFTA'!$G29+'Cenova nabidka NAFTA'!$H29)</f>
        <v>0</v>
      </c>
      <c r="L60" s="124">
        <f>'NABIDKA DOPRAVCE'!$J33*'Vypocty indexu'!L41*('Cenova nabidka NAFTA'!$G29+'Cenova nabidka NAFTA'!$H29)</f>
        <v>0</v>
      </c>
      <c r="M60" s="124">
        <f>'NABIDKA DOPRAVCE'!$J33*'Vypocty indexu'!M41*('Cenova nabidka NAFTA'!$G29+'Cenova nabidka NAFTA'!$H29)</f>
        <v>0</v>
      </c>
      <c r="N60" s="124">
        <f>'NABIDKA DOPRAVCE'!$J33*'Vypocty indexu'!N41*('Cenova nabidka NAFTA'!$G29+'Cenova nabidka NAFTA'!$H29)</f>
        <v>0</v>
      </c>
    </row>
    <row r="61" spans="2:15" outlineLevel="1">
      <c r="B61" s="60">
        <v>98</v>
      </c>
      <c r="C61" s="47" t="s">
        <v>44</v>
      </c>
      <c r="D61" s="202"/>
      <c r="E61" s="124">
        <f>'NABIDKA DOPRAVCE'!$J34*'Vypocty indexu'!E42*('Cenova nabidka NAFTA'!$G30+'Cenova nabidka NAFTA'!$H30)</f>
        <v>0</v>
      </c>
      <c r="F61" s="124">
        <f>'NABIDKA DOPRAVCE'!$J34*'Vypocty indexu'!F42*('Cenova nabidka NAFTA'!$G30+'Cenova nabidka NAFTA'!$H30)</f>
        <v>0</v>
      </c>
      <c r="G61" s="124">
        <f>'NABIDKA DOPRAVCE'!$J34*'Vypocty indexu'!G42*('Cenova nabidka NAFTA'!$G30+'Cenova nabidka NAFTA'!$H30)</f>
        <v>0</v>
      </c>
      <c r="H61" s="124">
        <f>'NABIDKA DOPRAVCE'!$J34*'Vypocty indexu'!H42*('Cenova nabidka NAFTA'!$G30+'Cenova nabidka NAFTA'!$H30)</f>
        <v>0</v>
      </c>
      <c r="I61" s="124">
        <f>'NABIDKA DOPRAVCE'!$J34*'Vypocty indexu'!I42*('Cenova nabidka NAFTA'!$G30+'Cenova nabidka NAFTA'!$H30)</f>
        <v>0</v>
      </c>
      <c r="J61" s="124">
        <f>'NABIDKA DOPRAVCE'!$J34*'Vypocty indexu'!J42*('Cenova nabidka NAFTA'!$G30+'Cenova nabidka NAFTA'!$H30)</f>
        <v>0</v>
      </c>
      <c r="K61" s="124">
        <f>'NABIDKA DOPRAVCE'!$J34*'Vypocty indexu'!K42*('Cenova nabidka NAFTA'!$G30+'Cenova nabidka NAFTA'!$H30)</f>
        <v>0</v>
      </c>
      <c r="L61" s="124">
        <f>'NABIDKA DOPRAVCE'!$J34*'Vypocty indexu'!L42*('Cenova nabidka NAFTA'!$G30+'Cenova nabidka NAFTA'!$H30)</f>
        <v>0</v>
      </c>
      <c r="M61" s="124">
        <f>'NABIDKA DOPRAVCE'!$J34*'Vypocty indexu'!M42*('Cenova nabidka NAFTA'!$G30+'Cenova nabidka NAFTA'!$H30)</f>
        <v>0</v>
      </c>
      <c r="N61" s="124">
        <f>'NABIDKA DOPRAVCE'!$J34*'Vypocty indexu'!N42*('Cenova nabidka NAFTA'!$G30+'Cenova nabidka NAFTA'!$H30)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DOPRAVCE'!$J11*'Vypocty indexu'!E19*'Cenova nabidka NAFTA'!$F7</f>
        <v>0</v>
      </c>
      <c r="F67" s="122">
        <f>'NABIDKA DOPRAVCE'!$J11*'Vypocty indexu'!F19*'Cenova nabidka NAFTA'!$F7</f>
        <v>0</v>
      </c>
      <c r="G67" s="122">
        <f>'NABIDKA DOPRAVCE'!$J11*'Vypocty indexu'!G19*'Cenova nabidka NAFTA'!$F7</f>
        <v>0</v>
      </c>
      <c r="H67" s="122">
        <f>'NABIDKA DOPRAVCE'!$J11*'Vypocty indexu'!H19*'Cenova nabidka NAFTA'!$F7</f>
        <v>0</v>
      </c>
      <c r="I67" s="122">
        <f>'NABIDKA DOPRAVCE'!$J11*'Vypocty indexu'!I19*'Cenova nabidka NAFTA'!$F7</f>
        <v>0</v>
      </c>
      <c r="J67" s="122">
        <f>'NABIDKA DOPRAVCE'!$J11*'Vypocty indexu'!J19*'Cenova nabidka NAFTA'!$F7</f>
        <v>0</v>
      </c>
      <c r="K67" s="122">
        <f>'NABIDKA DOPRAVCE'!$J11*'Vypocty indexu'!K19*'Cenova nabidka NAFTA'!$F7</f>
        <v>0</v>
      </c>
      <c r="L67" s="122">
        <f>'NABIDKA DOPRAVCE'!$J11*'Vypocty indexu'!L19*'Cenova nabidka NAFTA'!$F7</f>
        <v>0</v>
      </c>
      <c r="M67" s="122">
        <f>'NABIDKA DOPRAVCE'!$J11*'Vypocty indexu'!M19*'Cenova nabidka NAFTA'!$F7</f>
        <v>0</v>
      </c>
      <c r="N67" s="122">
        <f>'NABIDKA DOPRAVCE'!$J11*'Vypocty indexu'!N19*'Cenova nabidka NAFTA'!$F7</f>
        <v>0</v>
      </c>
    </row>
    <row r="68" spans="2:14" outlineLevel="1">
      <c r="B68" s="60" t="s">
        <v>23</v>
      </c>
      <c r="C68" s="47" t="s">
        <v>130</v>
      </c>
      <c r="D68" s="202"/>
      <c r="E68" s="122">
        <f>'NABIDKA DOPRAVCE'!$J12*'Vypocty indexu'!E20*'Cenova nabidka NAFTA'!$F8</f>
        <v>0</v>
      </c>
      <c r="F68" s="122">
        <f>'NABIDKA DOPRAVCE'!$J12*'Vypocty indexu'!F20*'Cenova nabidka NAFTA'!$F8</f>
        <v>0</v>
      </c>
      <c r="G68" s="122">
        <f>'NABIDKA DOPRAVCE'!$J12*'Vypocty indexu'!G20*'Cenova nabidka NAFTA'!$F8</f>
        <v>0</v>
      </c>
      <c r="H68" s="122">
        <f>'NABIDKA DOPRAVCE'!$J12*'Vypocty indexu'!H20*'Cenova nabidka NAFTA'!$F8</f>
        <v>0</v>
      </c>
      <c r="I68" s="122">
        <f>'NABIDKA DOPRAVCE'!$J12*'Vypocty indexu'!I20*'Cenova nabidka NAFTA'!$F8</f>
        <v>0</v>
      </c>
      <c r="J68" s="122">
        <f>'NABIDKA DOPRAVCE'!$J12*'Vypocty indexu'!J20*'Cenova nabidka NAFTA'!$F8</f>
        <v>0</v>
      </c>
      <c r="K68" s="122">
        <f>'NABIDKA DOPRAVCE'!$J12*'Vypocty indexu'!K20*'Cenova nabidka NAFTA'!$F8</f>
        <v>0</v>
      </c>
      <c r="L68" s="122">
        <f>'NABIDKA DOPRAVCE'!$J12*'Vypocty indexu'!L20*'Cenova nabidka NAFTA'!$F8</f>
        <v>0</v>
      </c>
      <c r="M68" s="122">
        <f>'NABIDKA DOPRAVCE'!$J12*'Vypocty indexu'!M20*'Cenova nabidka NAFTA'!$F8</f>
        <v>0</v>
      </c>
      <c r="N68" s="122">
        <f>'NABIDKA DOPRAVCE'!$J12*'Vypocty indexu'!N20*'Cenova nabidka NAFTA'!$F8</f>
        <v>0</v>
      </c>
    </row>
    <row r="69" spans="2:14" outlineLevel="1">
      <c r="B69" s="60" t="s">
        <v>24</v>
      </c>
      <c r="C69" s="47" t="s">
        <v>267</v>
      </c>
      <c r="D69" s="202"/>
      <c r="E69" s="122">
        <f>'NABIDKA DOPRAVCE'!$J13*'Vypocty indexu'!E21*'Cenova nabidka NAFTA'!$F9</f>
        <v>0</v>
      </c>
      <c r="F69" s="122">
        <f>'NABIDKA DOPRAVCE'!$J13*'Vypocty indexu'!F21*'Cenova nabidka NAFTA'!$F9</f>
        <v>0</v>
      </c>
      <c r="G69" s="122">
        <f>'NABIDKA DOPRAVCE'!$J13*'Vypocty indexu'!G21*'Cenova nabidka NAFTA'!$F9</f>
        <v>0</v>
      </c>
      <c r="H69" s="122">
        <f>'NABIDKA DOPRAVCE'!$J13*'Vypocty indexu'!H21*'Cenova nabidka NAFTA'!$F9</f>
        <v>0</v>
      </c>
      <c r="I69" s="122">
        <f>'NABIDKA DOPRAVCE'!$J13*'Vypocty indexu'!I21*'Cenova nabidka NAFTA'!$F9</f>
        <v>0</v>
      </c>
      <c r="J69" s="122">
        <f>'NABIDKA DOPRAVCE'!$J13*'Vypocty indexu'!J21*'Cenova nabidka NAFTA'!$F9</f>
        <v>0</v>
      </c>
      <c r="K69" s="122">
        <f>'NABIDKA DOPRAVCE'!$J13*'Vypocty indexu'!K21*'Cenova nabidka NAFTA'!$F9</f>
        <v>0</v>
      </c>
      <c r="L69" s="122">
        <f>'NABIDKA DOPRAVCE'!$J13*'Vypocty indexu'!L21*'Cenova nabidka NAFTA'!$F9</f>
        <v>0</v>
      </c>
      <c r="M69" s="122">
        <f>'NABIDKA DOPRAVCE'!$J13*'Vypocty indexu'!M21*'Cenova nabidka NAFTA'!$F9</f>
        <v>0</v>
      </c>
      <c r="N69" s="122">
        <f>'NABIDKA DOPRAVCE'!$J13*'Vypocty indexu'!N21*'Cenova nabidka NAFTA'!$F9</f>
        <v>0</v>
      </c>
    </row>
    <row r="70" spans="2:14" outlineLevel="1">
      <c r="B70" s="60" t="s">
        <v>127</v>
      </c>
      <c r="C70" s="47" t="s">
        <v>131</v>
      </c>
      <c r="D70" s="202"/>
      <c r="E70" s="122">
        <f>'NABIDKA DOPRAVCE'!$J14*'Vypocty indexu'!E22*'Cenova nabidka NAFTA'!$F10</f>
        <v>0</v>
      </c>
      <c r="F70" s="122">
        <f>'NABIDKA DOPRAVCE'!$J14*'Vypocty indexu'!F22*'Cenova nabidka NAFTA'!$F10</f>
        <v>0</v>
      </c>
      <c r="G70" s="122">
        <f>'NABIDKA DOPRAVCE'!$J14*'Vypocty indexu'!G22*'Cenova nabidka NAFTA'!$F10</f>
        <v>0</v>
      </c>
      <c r="H70" s="122">
        <f>'NABIDKA DOPRAVCE'!$J14*'Vypocty indexu'!H22*'Cenova nabidka NAFTA'!$F10</f>
        <v>0</v>
      </c>
      <c r="I70" s="122">
        <f>'NABIDKA DOPRAVCE'!$J14*'Vypocty indexu'!I22*'Cenova nabidka NAFTA'!$F10</f>
        <v>0</v>
      </c>
      <c r="J70" s="122">
        <f>'NABIDKA DOPRAVCE'!$J14*'Vypocty indexu'!J22*'Cenova nabidka NAFTA'!$F10</f>
        <v>0</v>
      </c>
      <c r="K70" s="122">
        <f>'NABIDKA DOPRAVCE'!$J14*'Vypocty indexu'!K22*'Cenova nabidka NAFTA'!$F10</f>
        <v>0</v>
      </c>
      <c r="L70" s="122">
        <f>'NABIDKA DOPRAVCE'!$J14*'Vypocty indexu'!L22*'Cenova nabidka NAFTA'!$F10</f>
        <v>0</v>
      </c>
      <c r="M70" s="122">
        <f>'NABIDKA DOPRAVCE'!$J14*'Vypocty indexu'!M22*'Cenova nabidka NAFTA'!$F10</f>
        <v>0</v>
      </c>
      <c r="N70" s="122">
        <f>'NABIDKA DOPRAVCE'!$J14*'Vypocty indexu'!N22*'Cenova nabidka NAFTA'!$F10</f>
        <v>0</v>
      </c>
    </row>
    <row r="71" spans="2:14" outlineLevel="1">
      <c r="B71" s="60">
        <v>12</v>
      </c>
      <c r="C71" s="47" t="s">
        <v>8</v>
      </c>
      <c r="D71" s="202"/>
      <c r="E71" s="122">
        <f>'NABIDKA DOPRAVCE'!$J15*'Vypocty indexu'!E23*'Cenova nabidka NAFTA'!$F11</f>
        <v>0</v>
      </c>
      <c r="F71" s="122">
        <f>'NABIDKA DOPRAVCE'!$J15*'Vypocty indexu'!F23*'Cenova nabidka NAFTA'!$F11</f>
        <v>0</v>
      </c>
      <c r="G71" s="122">
        <f>'NABIDKA DOPRAVCE'!$J15*'Vypocty indexu'!G23*'Cenova nabidka NAFTA'!$F11</f>
        <v>0</v>
      </c>
      <c r="H71" s="122">
        <f>'NABIDKA DOPRAVCE'!$J15*'Vypocty indexu'!H23*'Cenova nabidka NAFTA'!$F11</f>
        <v>0</v>
      </c>
      <c r="I71" s="122">
        <f>'NABIDKA DOPRAVCE'!$J15*'Vypocty indexu'!I23*'Cenova nabidka NAFTA'!$F11</f>
        <v>0</v>
      </c>
      <c r="J71" s="122">
        <f>'NABIDKA DOPRAVCE'!$J15*'Vypocty indexu'!J23*'Cenova nabidka NAFTA'!$F11</f>
        <v>0</v>
      </c>
      <c r="K71" s="122">
        <f>'NABIDKA DOPRAVCE'!$J15*'Vypocty indexu'!K23*'Cenova nabidka NAFTA'!$F11</f>
        <v>0</v>
      </c>
      <c r="L71" s="122">
        <f>'NABIDKA DOPRAVCE'!$J15*'Vypocty indexu'!L23*'Cenova nabidka NAFTA'!$F11</f>
        <v>0</v>
      </c>
      <c r="M71" s="122">
        <f>'NABIDKA DOPRAVCE'!$J15*'Vypocty indexu'!M23*'Cenova nabidka NAFTA'!$F11</f>
        <v>0</v>
      </c>
      <c r="N71" s="122">
        <f>'NABIDKA DOPRAVCE'!$J15*'Vypocty indexu'!N23*'Cenova nabidka NAFTA'!$F11</f>
        <v>0</v>
      </c>
    </row>
    <row r="72" spans="2:14" outlineLevel="1">
      <c r="B72" s="60">
        <v>13</v>
      </c>
      <c r="C72" s="47" t="s">
        <v>9</v>
      </c>
      <c r="D72" s="202"/>
      <c r="E72" s="122">
        <f>'NABIDKA DOPRAVCE'!$J16*'Vypocty indexu'!E24*'Cenova nabidka NAFTA'!$F12</f>
        <v>0</v>
      </c>
      <c r="F72" s="122">
        <f>'NABIDKA DOPRAVCE'!$J16*'Vypocty indexu'!F24*'Cenova nabidka NAFTA'!$F12</f>
        <v>0</v>
      </c>
      <c r="G72" s="122">
        <f>'NABIDKA DOPRAVCE'!$J16*'Vypocty indexu'!G24*'Cenova nabidka NAFTA'!$F12</f>
        <v>0</v>
      </c>
      <c r="H72" s="122">
        <f>'NABIDKA DOPRAVCE'!$J16*'Vypocty indexu'!H24*'Cenova nabidka NAFTA'!$F12</f>
        <v>0</v>
      </c>
      <c r="I72" s="122">
        <f>'NABIDKA DOPRAVCE'!$J16*'Vypocty indexu'!I24*'Cenova nabidka NAFTA'!$F12</f>
        <v>0</v>
      </c>
      <c r="J72" s="122">
        <f>'NABIDKA DOPRAVCE'!$J16*'Vypocty indexu'!J24*'Cenova nabidka NAFTA'!$F12</f>
        <v>0</v>
      </c>
      <c r="K72" s="122">
        <f>'NABIDKA DOPRAVCE'!$J16*'Vypocty indexu'!K24*'Cenova nabidka NAFTA'!$F12</f>
        <v>0</v>
      </c>
      <c r="L72" s="122">
        <f>'NABIDKA DOPRAVCE'!$J16*'Vypocty indexu'!L24*'Cenova nabidka NAFTA'!$F12</f>
        <v>0</v>
      </c>
      <c r="M72" s="122">
        <f>'NABIDKA DOPRAVCE'!$J16*'Vypocty indexu'!M24*'Cenova nabidka NAFTA'!$F12</f>
        <v>0</v>
      </c>
      <c r="N72" s="122">
        <f>'NABIDKA DOPRAVCE'!$J16*'Vypocty indexu'!N24*'Cenova nabidka NAFTA'!$F12</f>
        <v>0</v>
      </c>
    </row>
    <row r="73" spans="2:14" outlineLevel="1">
      <c r="B73" s="60" t="s">
        <v>28</v>
      </c>
      <c r="C73" s="47" t="s">
        <v>59</v>
      </c>
      <c r="D73" s="202"/>
      <c r="E73" s="122">
        <f>'NABIDKA DOPRAVCE'!$J17*'Vypocty indexu'!E25*'Cenova nabidka NAFTA'!$F13</f>
        <v>0</v>
      </c>
      <c r="F73" s="122">
        <f>'NABIDKA DOPRAVCE'!$J17*'Vypocty indexu'!F25*'Cenova nabidka NAFTA'!$F13</f>
        <v>0</v>
      </c>
      <c r="G73" s="122">
        <f>'NABIDKA DOPRAVCE'!$J17*'Vypocty indexu'!G25*'Cenova nabidka NAFTA'!$F13</f>
        <v>0</v>
      </c>
      <c r="H73" s="122">
        <f>'NABIDKA DOPRAVCE'!$J17*'Vypocty indexu'!H25*'Cenova nabidka NAFTA'!$F13</f>
        <v>0</v>
      </c>
      <c r="I73" s="122">
        <f>'NABIDKA DOPRAVCE'!$J17*'Vypocty indexu'!I25*'Cenova nabidka NAFTA'!$F13</f>
        <v>0</v>
      </c>
      <c r="J73" s="122">
        <f>'NABIDKA DOPRAVCE'!$J17*'Vypocty indexu'!J25*'Cenova nabidka NAFTA'!$F13</f>
        <v>0</v>
      </c>
      <c r="K73" s="122">
        <f>'NABIDKA DOPRAVCE'!$J17*'Vypocty indexu'!K25*'Cenova nabidka NAFTA'!$F13</f>
        <v>0</v>
      </c>
      <c r="L73" s="122">
        <f>'NABIDKA DOPRAVCE'!$J17*'Vypocty indexu'!L25*'Cenova nabidka NAFTA'!$F13</f>
        <v>0</v>
      </c>
      <c r="M73" s="122">
        <f>'NABIDKA DOPRAVCE'!$J17*'Vypocty indexu'!M25*'Cenova nabidka NAFTA'!$F13</f>
        <v>0</v>
      </c>
      <c r="N73" s="122">
        <f>'NABIDKA DOPRAVCE'!$J17*'Vypocty indexu'!N25*'Cenova nabidka NAFTA'!$F13</f>
        <v>0</v>
      </c>
    </row>
    <row r="74" spans="2:14" outlineLevel="1">
      <c r="B74" s="60" t="s">
        <v>29</v>
      </c>
      <c r="C74" s="47" t="s">
        <v>60</v>
      </c>
      <c r="D74" s="202"/>
      <c r="E74" s="122">
        <f>'NABIDKA DOPRAVCE'!$J18*'Vypocty indexu'!E26*'Cenova nabidka NAFTA'!$F14</f>
        <v>0</v>
      </c>
      <c r="F74" s="122">
        <f>'NABIDKA DOPRAVCE'!$J18*'Vypocty indexu'!F26*'Cenova nabidka NAFTA'!$F14</f>
        <v>0</v>
      </c>
      <c r="G74" s="122">
        <f>'NABIDKA DOPRAVCE'!$J18*'Vypocty indexu'!G26*'Cenova nabidka NAFTA'!$F14</f>
        <v>0</v>
      </c>
      <c r="H74" s="122">
        <f>'NABIDKA DOPRAVCE'!$J18*'Vypocty indexu'!H26*'Cenova nabidka NAFTA'!$F14</f>
        <v>0</v>
      </c>
      <c r="I74" s="122">
        <f>'NABIDKA DOPRAVCE'!$J18*'Vypocty indexu'!I26*'Cenova nabidka NAFTA'!$F14</f>
        <v>0</v>
      </c>
      <c r="J74" s="122">
        <f>'NABIDKA DOPRAVCE'!$J18*'Vypocty indexu'!J26*'Cenova nabidka NAFTA'!$F14</f>
        <v>0</v>
      </c>
      <c r="K74" s="122">
        <f>'NABIDKA DOPRAVCE'!$J18*'Vypocty indexu'!K26*'Cenova nabidka NAFTA'!$F14</f>
        <v>0</v>
      </c>
      <c r="L74" s="122">
        <f>'NABIDKA DOPRAVCE'!$J18*'Vypocty indexu'!L26*'Cenova nabidka NAFTA'!$F14</f>
        <v>0</v>
      </c>
      <c r="M74" s="122">
        <f>'NABIDKA DOPRAVCE'!$J18*'Vypocty indexu'!M26*'Cenova nabidka NAFTA'!$F14</f>
        <v>0</v>
      </c>
      <c r="N74" s="122">
        <f>'NABIDKA DOPRAVCE'!$J18*'Vypocty indexu'!N26*'Cenova nabidka NAFTA'!$F14</f>
        <v>0</v>
      </c>
    </row>
    <row r="75" spans="2:14" outlineLevel="1">
      <c r="B75" s="60">
        <v>15</v>
      </c>
      <c r="C75" s="47" t="s">
        <v>42</v>
      </c>
      <c r="D75" s="202"/>
      <c r="E75" s="122">
        <f>'NABIDKA DOPRAVCE'!$J19*'Vypocty indexu'!E27*'Cenova nabidka NAFTA'!$F15</f>
        <v>0</v>
      </c>
      <c r="F75" s="122">
        <f>'NABIDKA DOPRAVCE'!$J19*'Vypocty indexu'!F27*'Cenova nabidka NAFTA'!$F15</f>
        <v>0</v>
      </c>
      <c r="G75" s="122">
        <f>'NABIDKA DOPRAVCE'!$J19*'Vypocty indexu'!G27*'Cenova nabidka NAFTA'!$F15</f>
        <v>0</v>
      </c>
      <c r="H75" s="122">
        <f>'NABIDKA DOPRAVCE'!$J19*'Vypocty indexu'!H27*'Cenova nabidka NAFTA'!$F15</f>
        <v>0</v>
      </c>
      <c r="I75" s="122">
        <f>'NABIDKA DOPRAVCE'!$J19*'Vypocty indexu'!I27*'Cenova nabidka NAFTA'!$F15</f>
        <v>0</v>
      </c>
      <c r="J75" s="122">
        <f>'NABIDKA DOPRAVCE'!$J19*'Vypocty indexu'!J27*'Cenova nabidka NAFTA'!$F15</f>
        <v>0</v>
      </c>
      <c r="K75" s="122">
        <f>'NABIDKA DOPRAVCE'!$J19*'Vypocty indexu'!K27*'Cenova nabidka NAFTA'!$F15</f>
        <v>0</v>
      </c>
      <c r="L75" s="122">
        <f>'NABIDKA DOPRAVCE'!$J19*'Vypocty indexu'!L27*'Cenova nabidka NAFTA'!$F15</f>
        <v>0</v>
      </c>
      <c r="M75" s="122">
        <f>'NABIDKA DOPRAVCE'!$J19*'Vypocty indexu'!M27*'Cenova nabidka NAFTA'!$F15</f>
        <v>0</v>
      </c>
      <c r="N75" s="122">
        <f>'NABIDKA DOPRAVCE'!$J19*'Vypocty indexu'!N27*'Cenova nabidka NAFTA'!$F15</f>
        <v>0</v>
      </c>
    </row>
    <row r="76" spans="2:14" outlineLevel="1">
      <c r="B76" s="60" t="s">
        <v>30</v>
      </c>
      <c r="C76" s="47" t="s">
        <v>61</v>
      </c>
      <c r="D76" s="202"/>
      <c r="E76" s="122">
        <f>'NABIDKA DOPRAVCE'!$J20*'Vypocty indexu'!E28*'Cenova nabidka NAFTA'!$F16</f>
        <v>0</v>
      </c>
      <c r="F76" s="122">
        <f>'NABIDKA DOPRAVCE'!$J20*'Vypocty indexu'!F28*'Cenova nabidka NAFTA'!$F16</f>
        <v>0</v>
      </c>
      <c r="G76" s="122">
        <f>'NABIDKA DOPRAVCE'!$J20*'Vypocty indexu'!G28*'Cenova nabidka NAFTA'!$F16</f>
        <v>0</v>
      </c>
      <c r="H76" s="122">
        <f>'NABIDKA DOPRAVCE'!$J20*'Vypocty indexu'!H28*'Cenova nabidka NAFTA'!$F16</f>
        <v>0</v>
      </c>
      <c r="I76" s="122">
        <f>'NABIDKA DOPRAVCE'!$J20*'Vypocty indexu'!I28*'Cenova nabidka NAFTA'!$F16</f>
        <v>0</v>
      </c>
      <c r="J76" s="122">
        <f>'NABIDKA DOPRAVCE'!$J20*'Vypocty indexu'!J28*'Cenova nabidka NAFTA'!$F16</f>
        <v>0</v>
      </c>
      <c r="K76" s="122">
        <f>'NABIDKA DOPRAVCE'!$J20*'Vypocty indexu'!K28*'Cenova nabidka NAFTA'!$F16</f>
        <v>0</v>
      </c>
      <c r="L76" s="122">
        <f>'NABIDKA DOPRAVCE'!$J20*'Vypocty indexu'!L28*'Cenova nabidka NAFTA'!$F16</f>
        <v>0</v>
      </c>
      <c r="M76" s="122">
        <f>'NABIDKA DOPRAVCE'!$J20*'Vypocty indexu'!M28*'Cenova nabidka NAFTA'!$F16</f>
        <v>0</v>
      </c>
      <c r="N76" s="122">
        <f>'NABIDKA DOPRAVCE'!$J20*'Vypocty indexu'!N28*'Cenova nabidka NAFTA'!$F16</f>
        <v>0</v>
      </c>
    </row>
    <row r="77" spans="2:14" outlineLevel="1">
      <c r="B77" s="60" t="s">
        <v>31</v>
      </c>
      <c r="C77" s="47" t="s">
        <v>62</v>
      </c>
      <c r="D77" s="202"/>
      <c r="E77" s="122">
        <f>'NABIDKA DOPRAVCE'!$J21*'Vypocty indexu'!E29*'Cenova nabidka NAFTA'!$F17</f>
        <v>0</v>
      </c>
      <c r="F77" s="122">
        <f>'NABIDKA DOPRAVCE'!$J21*'Vypocty indexu'!F29*'Cenova nabidka NAFTA'!$F17</f>
        <v>0</v>
      </c>
      <c r="G77" s="122">
        <f>'NABIDKA DOPRAVCE'!$J21*'Vypocty indexu'!G29*'Cenova nabidka NAFTA'!$F17</f>
        <v>0</v>
      </c>
      <c r="H77" s="122">
        <f>'NABIDKA DOPRAVCE'!$J21*'Vypocty indexu'!H29*'Cenova nabidka NAFTA'!$F17</f>
        <v>0</v>
      </c>
      <c r="I77" s="122">
        <f>'NABIDKA DOPRAVCE'!$J21*'Vypocty indexu'!I29*'Cenova nabidka NAFTA'!$F17</f>
        <v>0</v>
      </c>
      <c r="J77" s="122">
        <f>'NABIDKA DOPRAVCE'!$J21*'Vypocty indexu'!J29*'Cenova nabidka NAFTA'!$F17</f>
        <v>0</v>
      </c>
      <c r="K77" s="122">
        <f>'NABIDKA DOPRAVCE'!$J21*'Vypocty indexu'!K29*'Cenova nabidka NAFTA'!$F17</f>
        <v>0</v>
      </c>
      <c r="L77" s="122">
        <f>'NABIDKA DOPRAVCE'!$J21*'Vypocty indexu'!L29*'Cenova nabidka NAFTA'!$F17</f>
        <v>0</v>
      </c>
      <c r="M77" s="122">
        <f>'NABIDKA DOPRAVCE'!$J21*'Vypocty indexu'!M29*'Cenova nabidka NAFTA'!$F17</f>
        <v>0</v>
      </c>
      <c r="N77" s="122">
        <f>'NABIDKA DOPRAVCE'!$J21*'Vypocty indexu'!N29*'Cenova nabidka NAFTA'!$F17</f>
        <v>0</v>
      </c>
    </row>
    <row r="78" spans="2:14" outlineLevel="1">
      <c r="B78" s="60" t="s">
        <v>40</v>
      </c>
      <c r="C78" s="47" t="s">
        <v>63</v>
      </c>
      <c r="D78" s="202"/>
      <c r="E78" s="122">
        <f>'NABIDKA DOPRAVCE'!$J22*'Vypocty indexu'!E30*'Cenova nabidka NAFTA'!$F18</f>
        <v>0</v>
      </c>
      <c r="F78" s="122">
        <f>'NABIDKA DOPRAVCE'!$J22*'Vypocty indexu'!F30*'Cenova nabidka NAFTA'!$F18</f>
        <v>0</v>
      </c>
      <c r="G78" s="122">
        <f>'NABIDKA DOPRAVCE'!$J22*'Vypocty indexu'!G30*'Cenova nabidka NAFTA'!$F18</f>
        <v>0</v>
      </c>
      <c r="H78" s="122">
        <f>'NABIDKA DOPRAVCE'!$J22*'Vypocty indexu'!H30*'Cenova nabidka NAFTA'!$F18</f>
        <v>0</v>
      </c>
      <c r="I78" s="122">
        <f>'NABIDKA DOPRAVCE'!$J22*'Vypocty indexu'!I30*'Cenova nabidka NAFTA'!$F18</f>
        <v>0</v>
      </c>
      <c r="J78" s="122">
        <f>'NABIDKA DOPRAVCE'!$J22*'Vypocty indexu'!J30*'Cenova nabidka NAFTA'!$F18</f>
        <v>0</v>
      </c>
      <c r="K78" s="122">
        <f>'NABIDKA DOPRAVCE'!$J22*'Vypocty indexu'!K30*'Cenova nabidka NAFTA'!$F18</f>
        <v>0</v>
      </c>
      <c r="L78" s="122">
        <f>'NABIDKA DOPRAVCE'!$J22*'Vypocty indexu'!L30*'Cenova nabidka NAFTA'!$F18</f>
        <v>0</v>
      </c>
      <c r="M78" s="122">
        <f>'NABIDKA DOPRAVCE'!$J22*'Vypocty indexu'!M30*'Cenova nabidka NAFTA'!$F18</f>
        <v>0</v>
      </c>
      <c r="N78" s="122">
        <f>'NABIDKA DOPRAVCE'!$J22*'Vypocty indexu'!N30*'Cenova nabidka NAFTA'!$F18</f>
        <v>0</v>
      </c>
    </row>
    <row r="79" spans="2:14" outlineLevel="1">
      <c r="B79" s="60" t="s">
        <v>41</v>
      </c>
      <c r="C79" s="47" t="s">
        <v>64</v>
      </c>
      <c r="D79" s="202"/>
      <c r="E79" s="122">
        <f>'NABIDKA DOPRAVCE'!$J23*'Vypocty indexu'!E31*'Cenova nabidka NAFTA'!$F19</f>
        <v>0</v>
      </c>
      <c r="F79" s="122">
        <f>'NABIDKA DOPRAVCE'!$J23*'Vypocty indexu'!F31*'Cenova nabidka NAFTA'!$F19</f>
        <v>0</v>
      </c>
      <c r="G79" s="122">
        <f>'NABIDKA DOPRAVCE'!$J23*'Vypocty indexu'!G31*'Cenova nabidka NAFTA'!$F19</f>
        <v>0</v>
      </c>
      <c r="H79" s="122">
        <f>'NABIDKA DOPRAVCE'!$J23*'Vypocty indexu'!H31*'Cenova nabidka NAFTA'!$F19</f>
        <v>0</v>
      </c>
      <c r="I79" s="122">
        <f>'NABIDKA DOPRAVCE'!$J23*'Vypocty indexu'!I31*'Cenova nabidka NAFTA'!$F19</f>
        <v>0</v>
      </c>
      <c r="J79" s="122">
        <f>'NABIDKA DOPRAVCE'!$J23*'Vypocty indexu'!J31*'Cenova nabidka NAFTA'!$F19</f>
        <v>0</v>
      </c>
      <c r="K79" s="122">
        <f>'NABIDKA DOPRAVCE'!$J23*'Vypocty indexu'!K31*'Cenova nabidka NAFTA'!$F19</f>
        <v>0</v>
      </c>
      <c r="L79" s="122">
        <f>'NABIDKA DOPRAVCE'!$J23*'Vypocty indexu'!L31*'Cenova nabidka NAFTA'!$F19</f>
        <v>0</v>
      </c>
      <c r="M79" s="122">
        <f>'NABIDKA DOPRAVCE'!$J23*'Vypocty indexu'!M31*'Cenova nabidka NAFTA'!$F19</f>
        <v>0</v>
      </c>
      <c r="N79" s="122">
        <f>'NABIDKA DOPRAVCE'!$J23*'Vypocty indexu'!N31*'Cenova nabidka NAFTA'!$F19</f>
        <v>0</v>
      </c>
    </row>
    <row r="80" spans="2:14" outlineLevel="1">
      <c r="B80" s="60">
        <v>18</v>
      </c>
      <c r="C80" s="47" t="s">
        <v>13</v>
      </c>
      <c r="D80" s="202"/>
      <c r="E80" s="122">
        <f>'NABIDKA DOPRAVCE'!$J24*'Vypocty indexu'!E32*'Cenova nabidka NAFTA'!$F20</f>
        <v>0</v>
      </c>
      <c r="F80" s="122">
        <f>'NABIDKA DOPRAVCE'!$J24*'Vypocty indexu'!F32*'Cenova nabidka NAFTA'!$F20</f>
        <v>0</v>
      </c>
      <c r="G80" s="122">
        <f>'NABIDKA DOPRAVCE'!$J24*'Vypocty indexu'!G32*'Cenova nabidka NAFTA'!$F20</f>
        <v>0</v>
      </c>
      <c r="H80" s="122">
        <f>'NABIDKA DOPRAVCE'!$J24*'Vypocty indexu'!H32*'Cenova nabidka NAFTA'!$F20</f>
        <v>0</v>
      </c>
      <c r="I80" s="122">
        <f>'NABIDKA DOPRAVCE'!$J24*'Vypocty indexu'!I32*'Cenova nabidka NAFTA'!$F20</f>
        <v>0</v>
      </c>
      <c r="J80" s="122">
        <f>'NABIDKA DOPRAVCE'!$J24*'Vypocty indexu'!J32*'Cenova nabidka NAFTA'!$F20</f>
        <v>0</v>
      </c>
      <c r="K80" s="122">
        <f>'NABIDKA DOPRAVCE'!$J24*'Vypocty indexu'!K32*'Cenova nabidka NAFTA'!$F20</f>
        <v>0</v>
      </c>
      <c r="L80" s="122">
        <f>'NABIDKA DOPRAVCE'!$J24*'Vypocty indexu'!L32*'Cenova nabidka NAFTA'!$F20</f>
        <v>0</v>
      </c>
      <c r="M80" s="122">
        <f>'NABIDKA DOPRAVCE'!$J24*'Vypocty indexu'!M32*'Cenova nabidka NAFTA'!$F20</f>
        <v>0</v>
      </c>
      <c r="N80" s="122">
        <f>'NABIDKA DOPRAVCE'!$J24*'Vypocty indexu'!N32*'Cenova nabidka NAFTA'!$F20</f>
        <v>0</v>
      </c>
    </row>
    <row r="81" spans="2:15" outlineLevel="1">
      <c r="B81" s="60">
        <v>19</v>
      </c>
      <c r="C81" s="47" t="s">
        <v>14</v>
      </c>
      <c r="D81" s="202"/>
      <c r="E81" s="122">
        <f>'NABIDKA DOPRAVCE'!$J25*'Vypocty indexu'!E33*'Cenova nabidka NAFTA'!$F21</f>
        <v>0</v>
      </c>
      <c r="F81" s="122">
        <f>'NABIDKA DOPRAVCE'!$J25*'Vypocty indexu'!F33*'Cenova nabidka NAFTA'!$F21</f>
        <v>0</v>
      </c>
      <c r="G81" s="122">
        <f>'NABIDKA DOPRAVCE'!$J25*'Vypocty indexu'!G33*'Cenova nabidka NAFTA'!$F21</f>
        <v>0</v>
      </c>
      <c r="H81" s="122">
        <f>'NABIDKA DOPRAVCE'!$J25*'Vypocty indexu'!H33*'Cenova nabidka NAFTA'!$F21</f>
        <v>0</v>
      </c>
      <c r="I81" s="122">
        <f>'NABIDKA DOPRAVCE'!$J25*'Vypocty indexu'!I33*'Cenova nabidka NAFTA'!$F21</f>
        <v>0</v>
      </c>
      <c r="J81" s="122">
        <f>'NABIDKA DOPRAVCE'!$J25*'Vypocty indexu'!J33*'Cenova nabidka NAFTA'!$F21</f>
        <v>0</v>
      </c>
      <c r="K81" s="122">
        <f>'NABIDKA DOPRAVCE'!$J25*'Vypocty indexu'!K33*'Cenova nabidka NAFTA'!$F21</f>
        <v>0</v>
      </c>
      <c r="L81" s="122">
        <f>'NABIDKA DOPRAVCE'!$J25*'Vypocty indexu'!L33*'Cenova nabidka NAFTA'!$F21</f>
        <v>0</v>
      </c>
      <c r="M81" s="122">
        <f>'NABIDKA DOPRAVCE'!$J25*'Vypocty indexu'!M33*'Cenova nabidka NAFTA'!$F21</f>
        <v>0</v>
      </c>
      <c r="N81" s="122">
        <f>'NABIDKA DOPRAVCE'!$J25*'Vypocty indexu'!N33*'Cenova nabidka NAFTA'!$F21</f>
        <v>0</v>
      </c>
    </row>
    <row r="82" spans="2:15" outlineLevel="1">
      <c r="B82" s="60">
        <v>20</v>
      </c>
      <c r="C82" s="47" t="s">
        <v>15</v>
      </c>
      <c r="D82" s="202"/>
      <c r="E82" s="122">
        <f>'NABIDKA DOPRAVCE'!$J26*'Vypocty indexu'!E34*'Cenova nabidka NAFTA'!$F22</f>
        <v>0</v>
      </c>
      <c r="F82" s="122">
        <f>'NABIDKA DOPRAVCE'!$J26*'Vypocty indexu'!F34*'Cenova nabidka NAFTA'!$F22</f>
        <v>0</v>
      </c>
      <c r="G82" s="122">
        <f>'NABIDKA DOPRAVCE'!$J26*'Vypocty indexu'!G34*'Cenova nabidka NAFTA'!$F22</f>
        <v>0</v>
      </c>
      <c r="H82" s="122">
        <f>'NABIDKA DOPRAVCE'!$J26*'Vypocty indexu'!H34*'Cenova nabidka NAFTA'!$F22</f>
        <v>0</v>
      </c>
      <c r="I82" s="122">
        <f>'NABIDKA DOPRAVCE'!$J26*'Vypocty indexu'!I34*'Cenova nabidka NAFTA'!$F22</f>
        <v>0</v>
      </c>
      <c r="J82" s="122">
        <f>'NABIDKA DOPRAVCE'!$J26*'Vypocty indexu'!J34*'Cenova nabidka NAFTA'!$F22</f>
        <v>0</v>
      </c>
      <c r="K82" s="122">
        <f>'NABIDKA DOPRAVCE'!$J26*'Vypocty indexu'!K34*'Cenova nabidka NAFTA'!$F22</f>
        <v>0</v>
      </c>
      <c r="L82" s="122">
        <f>'NABIDKA DOPRAVCE'!$J26*'Vypocty indexu'!L34*'Cenova nabidka NAFTA'!$F22</f>
        <v>0</v>
      </c>
      <c r="M82" s="122">
        <f>'NABIDKA DOPRAVCE'!$J26*'Vypocty indexu'!M34*'Cenova nabidka NAFTA'!$F22</f>
        <v>0</v>
      </c>
      <c r="N82" s="122">
        <f>'NABIDKA DOPRAVCE'!$J26*'Vypocty indexu'!N34*'Cenova nabidka NAFTA'!$F22</f>
        <v>0</v>
      </c>
    </row>
    <row r="83" spans="2:15" outlineLevel="1">
      <c r="B83" s="60">
        <v>21</v>
      </c>
      <c r="C83" s="47" t="s">
        <v>16</v>
      </c>
      <c r="D83" s="202"/>
      <c r="E83" s="122">
        <f>'NABIDKA DOPRAVCE'!$J27*'Vypocty indexu'!E35*'Cenova nabidka NAFTA'!$F23</f>
        <v>0</v>
      </c>
      <c r="F83" s="122">
        <f>'NABIDKA DOPRAVCE'!$J27*'Vypocty indexu'!F35*'Cenova nabidka NAFTA'!$F23</f>
        <v>0</v>
      </c>
      <c r="G83" s="122">
        <f>'NABIDKA DOPRAVCE'!$J27*'Vypocty indexu'!G35*'Cenova nabidka NAFTA'!$F23</f>
        <v>0</v>
      </c>
      <c r="H83" s="122">
        <f>'NABIDKA DOPRAVCE'!$J27*'Vypocty indexu'!H35*'Cenova nabidka NAFTA'!$F23</f>
        <v>0</v>
      </c>
      <c r="I83" s="122">
        <f>'NABIDKA DOPRAVCE'!$J27*'Vypocty indexu'!I35*'Cenova nabidka NAFTA'!$F23</f>
        <v>0</v>
      </c>
      <c r="J83" s="122">
        <f>'NABIDKA DOPRAVCE'!$J27*'Vypocty indexu'!J35*'Cenova nabidka NAFTA'!$F23</f>
        <v>0</v>
      </c>
      <c r="K83" s="122">
        <f>'NABIDKA DOPRAVCE'!$J27*'Vypocty indexu'!K35*'Cenova nabidka NAFTA'!$F23</f>
        <v>0</v>
      </c>
      <c r="L83" s="122">
        <f>'NABIDKA DOPRAVCE'!$J27*'Vypocty indexu'!L35*'Cenova nabidka NAFTA'!$F23</f>
        <v>0</v>
      </c>
      <c r="M83" s="122">
        <f>'NABIDKA DOPRAVCE'!$J27*'Vypocty indexu'!M35*'Cenova nabidka NAFTA'!$F23</f>
        <v>0</v>
      </c>
      <c r="N83" s="122">
        <f>'NABIDKA DOPRAVCE'!$J27*'Vypocty indexu'!N35*'Cenova nabidka NAFTA'!$F23</f>
        <v>0</v>
      </c>
    </row>
    <row r="84" spans="2:15" outlineLevel="1">
      <c r="B84" s="60">
        <v>22</v>
      </c>
      <c r="C84" s="47" t="s">
        <v>17</v>
      </c>
      <c r="D84" s="202"/>
      <c r="E84" s="122">
        <f>'NABIDKA DOPRAVCE'!$J28*'Vypocty indexu'!E36*'Cenova nabidka NAFTA'!$F24</f>
        <v>0</v>
      </c>
      <c r="F84" s="122">
        <f>'NABIDKA DOPRAVCE'!$J28*'Vypocty indexu'!F36*'Cenova nabidka NAFTA'!$F24</f>
        <v>0</v>
      </c>
      <c r="G84" s="122">
        <f>'NABIDKA DOPRAVCE'!$J28*'Vypocty indexu'!G36*'Cenova nabidka NAFTA'!$F24</f>
        <v>0</v>
      </c>
      <c r="H84" s="122">
        <f>'NABIDKA DOPRAVCE'!$J28*'Vypocty indexu'!H36*'Cenova nabidka NAFTA'!$F24</f>
        <v>0</v>
      </c>
      <c r="I84" s="122">
        <f>'NABIDKA DOPRAVCE'!$J28*'Vypocty indexu'!I36*'Cenova nabidka NAFTA'!$F24</f>
        <v>0</v>
      </c>
      <c r="J84" s="122">
        <f>'NABIDKA DOPRAVCE'!$J28*'Vypocty indexu'!J36*'Cenova nabidka NAFTA'!$F24</f>
        <v>0</v>
      </c>
      <c r="K84" s="122">
        <f>'NABIDKA DOPRAVCE'!$J28*'Vypocty indexu'!K36*'Cenova nabidka NAFTA'!$F24</f>
        <v>0</v>
      </c>
      <c r="L84" s="122">
        <f>'NABIDKA DOPRAVCE'!$J28*'Vypocty indexu'!L36*'Cenova nabidka NAFTA'!$F24</f>
        <v>0</v>
      </c>
      <c r="M84" s="122">
        <f>'NABIDKA DOPRAVCE'!$J28*'Vypocty indexu'!M36*'Cenova nabidka NAFTA'!$F24</f>
        <v>0</v>
      </c>
      <c r="N84" s="122">
        <f>'NABIDKA DOPRAVCE'!$J28*'Vypocty indexu'!N36*'Cenova nabidka NAFTA'!$F24</f>
        <v>0</v>
      </c>
    </row>
    <row r="85" spans="2:15" outlineLevel="1">
      <c r="B85" s="60">
        <v>23</v>
      </c>
      <c r="C85" s="47" t="s">
        <v>18</v>
      </c>
      <c r="D85" s="202"/>
      <c r="E85" s="122">
        <f>'NABIDKA DOPRAVCE'!$J29*'Vypocty indexu'!E37*'Cenova nabidka NAFTA'!$F25</f>
        <v>0</v>
      </c>
      <c r="F85" s="122">
        <f>'NABIDKA DOPRAVCE'!$J29*'Vypocty indexu'!F37*'Cenova nabidka NAFTA'!$F25</f>
        <v>0</v>
      </c>
      <c r="G85" s="122">
        <f>'NABIDKA DOPRAVCE'!$J29*'Vypocty indexu'!G37*'Cenova nabidka NAFTA'!$F25</f>
        <v>0</v>
      </c>
      <c r="H85" s="122">
        <f>'NABIDKA DOPRAVCE'!$J29*'Vypocty indexu'!H37*'Cenova nabidka NAFTA'!$F25</f>
        <v>0</v>
      </c>
      <c r="I85" s="122">
        <f>'NABIDKA DOPRAVCE'!$J29*'Vypocty indexu'!I37*'Cenova nabidka NAFTA'!$F25</f>
        <v>0</v>
      </c>
      <c r="J85" s="122">
        <f>'NABIDKA DOPRAVCE'!$J29*'Vypocty indexu'!J37*'Cenova nabidka NAFTA'!$F25</f>
        <v>0</v>
      </c>
      <c r="K85" s="122">
        <f>'NABIDKA DOPRAVCE'!$J29*'Vypocty indexu'!K37*'Cenova nabidka NAFTA'!$F25</f>
        <v>0</v>
      </c>
      <c r="L85" s="122">
        <f>'NABIDKA DOPRAVCE'!$J29*'Vypocty indexu'!L37*'Cenova nabidka NAFTA'!$F25</f>
        <v>0</v>
      </c>
      <c r="M85" s="122">
        <f>'NABIDKA DOPRAVCE'!$J29*'Vypocty indexu'!M37*'Cenova nabidka NAFTA'!$F25</f>
        <v>0</v>
      </c>
      <c r="N85" s="122">
        <f>'NABIDKA DOPRAVCE'!$J29*'Vypocty indexu'!N37*'Cenova nabidka NAFTA'!$F25</f>
        <v>0</v>
      </c>
    </row>
    <row r="86" spans="2:15" outlineLevel="1">
      <c r="B86" s="60">
        <v>24</v>
      </c>
      <c r="C86" s="47" t="s">
        <v>19</v>
      </c>
      <c r="D86" s="202"/>
      <c r="E86" s="122">
        <f>'NABIDKA DOPRAVCE'!$J30*'Vypocty indexu'!E38*'Cenova nabidka NAFTA'!$F26</f>
        <v>0</v>
      </c>
      <c r="F86" s="122">
        <f>'NABIDKA DOPRAVCE'!$J30*'Vypocty indexu'!F38*'Cenova nabidka NAFTA'!$F26</f>
        <v>0</v>
      </c>
      <c r="G86" s="122">
        <f>'NABIDKA DOPRAVCE'!$J30*'Vypocty indexu'!G38*'Cenova nabidka NAFTA'!$F26</f>
        <v>0</v>
      </c>
      <c r="H86" s="122">
        <f>'NABIDKA DOPRAVCE'!$J30*'Vypocty indexu'!H38*'Cenova nabidka NAFTA'!$F26</f>
        <v>0</v>
      </c>
      <c r="I86" s="122">
        <f>'NABIDKA DOPRAVCE'!$J30*'Vypocty indexu'!I38*'Cenova nabidka NAFTA'!$F26</f>
        <v>0</v>
      </c>
      <c r="J86" s="122">
        <f>'NABIDKA DOPRAVCE'!$J30*'Vypocty indexu'!J38*'Cenova nabidka NAFTA'!$F26</f>
        <v>0</v>
      </c>
      <c r="K86" s="122">
        <f>'NABIDKA DOPRAVCE'!$J30*'Vypocty indexu'!K38*'Cenova nabidka NAFTA'!$F26</f>
        <v>0</v>
      </c>
      <c r="L86" s="122">
        <f>'NABIDKA DOPRAVCE'!$J30*'Vypocty indexu'!L38*'Cenova nabidka NAFTA'!$F26</f>
        <v>0</v>
      </c>
      <c r="M86" s="122">
        <f>'NABIDKA DOPRAVCE'!$J30*'Vypocty indexu'!M38*'Cenova nabidka NAFTA'!$F26</f>
        <v>0</v>
      </c>
      <c r="N86" s="122">
        <f>'NABIDKA DOPRAVCE'!$J30*'Vypocty indexu'!N38*'Cenova nabidka NAFTA'!$F26</f>
        <v>0</v>
      </c>
    </row>
    <row r="87" spans="2:15" outlineLevel="1">
      <c r="B87" s="60">
        <v>25</v>
      </c>
      <c r="C87" s="47" t="s">
        <v>20</v>
      </c>
      <c r="D87" s="202"/>
      <c r="E87" s="122">
        <f>'NABIDKA DOPRAVCE'!$J31*'Vypocty indexu'!E39*'Cenova nabidka NAFTA'!$F27</f>
        <v>0</v>
      </c>
      <c r="F87" s="122">
        <f>'NABIDKA DOPRAVCE'!$J31*'Vypocty indexu'!F39*'Cenova nabidka NAFTA'!$F27</f>
        <v>0</v>
      </c>
      <c r="G87" s="122">
        <f>'NABIDKA DOPRAVCE'!$J31*'Vypocty indexu'!G39*'Cenova nabidka NAFTA'!$F27</f>
        <v>0</v>
      </c>
      <c r="H87" s="122">
        <f>'NABIDKA DOPRAVCE'!$J31*'Vypocty indexu'!H39*'Cenova nabidka NAFTA'!$F27</f>
        <v>0</v>
      </c>
      <c r="I87" s="122">
        <f>'NABIDKA DOPRAVCE'!$J31*'Vypocty indexu'!I39*'Cenova nabidka NAFTA'!$F27</f>
        <v>0</v>
      </c>
      <c r="J87" s="122">
        <f>'NABIDKA DOPRAVCE'!$J31*'Vypocty indexu'!J39*'Cenova nabidka NAFTA'!$F27</f>
        <v>0</v>
      </c>
      <c r="K87" s="122">
        <f>'NABIDKA DOPRAVCE'!$J31*'Vypocty indexu'!K39*'Cenova nabidka NAFTA'!$F27</f>
        <v>0</v>
      </c>
      <c r="L87" s="122">
        <f>'NABIDKA DOPRAVCE'!$J31*'Vypocty indexu'!L39*'Cenova nabidka NAFTA'!$F27</f>
        <v>0</v>
      </c>
      <c r="M87" s="122">
        <f>'NABIDKA DOPRAVCE'!$J31*'Vypocty indexu'!M39*'Cenova nabidka NAFTA'!$F27</f>
        <v>0</v>
      </c>
      <c r="N87" s="122">
        <f>'NABIDKA DOPRAVCE'!$J31*'Vypocty indexu'!N39*'Cenova nabidka NAFTA'!$F27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DOPRAVCE'!$J33*'Vypocty indexu'!E41*'Cenova nabidka NAFTA'!$F29</f>
        <v>0</v>
      </c>
      <c r="F89" s="122">
        <f>'NABIDKA DOPRAVCE'!$J33*'Vypocty indexu'!F41*'Cenova nabidka NAFTA'!$F29</f>
        <v>0</v>
      </c>
      <c r="G89" s="122">
        <f>'NABIDKA DOPRAVCE'!$J33*'Vypocty indexu'!G41*'Cenova nabidka NAFTA'!$F29</f>
        <v>0</v>
      </c>
      <c r="H89" s="122">
        <f>'NABIDKA DOPRAVCE'!$J33*'Vypocty indexu'!H41*'Cenova nabidka NAFTA'!$F29</f>
        <v>0</v>
      </c>
      <c r="I89" s="122">
        <f>'NABIDKA DOPRAVCE'!$J33*'Vypocty indexu'!I41*'Cenova nabidka NAFTA'!$F29</f>
        <v>0</v>
      </c>
      <c r="J89" s="122">
        <f>'NABIDKA DOPRAVCE'!$J33*'Vypocty indexu'!J41*'Cenova nabidka NAFTA'!$F29</f>
        <v>0</v>
      </c>
      <c r="K89" s="122">
        <f>'NABIDKA DOPRAVCE'!$J33*'Vypocty indexu'!K41*'Cenova nabidka NAFTA'!$F29</f>
        <v>0</v>
      </c>
      <c r="L89" s="122">
        <f>'NABIDKA DOPRAVCE'!$J33*'Vypocty indexu'!L41*'Cenova nabidka NAFTA'!$F29</f>
        <v>0</v>
      </c>
      <c r="M89" s="122">
        <f>'NABIDKA DOPRAVCE'!$J33*'Vypocty indexu'!M41*'Cenova nabidka NAFTA'!$F29</f>
        <v>0</v>
      </c>
      <c r="N89" s="122">
        <f>'NABIDKA DOPRAVCE'!$J33*'Vypocty indexu'!N41*'Cenova nabidka NAFTA'!$F29</f>
        <v>0</v>
      </c>
    </row>
    <row r="90" spans="2:15" outlineLevel="1">
      <c r="B90" s="60">
        <v>98</v>
      </c>
      <c r="C90" s="47" t="s">
        <v>44</v>
      </c>
      <c r="D90" s="202"/>
      <c r="E90" s="122">
        <f>'NABIDKA DOPRAVCE'!$J34*'Vypocty indexu'!E42*'Cenova nabidka NAFTA'!$F30</f>
        <v>0</v>
      </c>
      <c r="F90" s="122">
        <f>'NABIDKA DOPRAVCE'!$J34*'Vypocty indexu'!F42*'Cenova nabidka NAFTA'!$F30</f>
        <v>0</v>
      </c>
      <c r="G90" s="122">
        <f>'NABIDKA DOPRAVCE'!$J34*'Vypocty indexu'!G42*'Cenova nabidka NAFTA'!$F30</f>
        <v>0</v>
      </c>
      <c r="H90" s="122">
        <f>'NABIDKA DOPRAVCE'!$J34*'Vypocty indexu'!H42*'Cenova nabidka NAFTA'!$F30</f>
        <v>0</v>
      </c>
      <c r="I90" s="122">
        <f>'NABIDKA DOPRAVCE'!$J34*'Vypocty indexu'!I42*'Cenova nabidka NAFTA'!$F30</f>
        <v>0</v>
      </c>
      <c r="J90" s="122">
        <f>'NABIDKA DOPRAVCE'!$J34*'Vypocty indexu'!J42*'Cenova nabidka NAFTA'!$F30</f>
        <v>0</v>
      </c>
      <c r="K90" s="122">
        <f>'NABIDKA DOPRAVCE'!$J34*'Vypocty indexu'!K42*'Cenova nabidka NAFTA'!$F30</f>
        <v>0</v>
      </c>
      <c r="L90" s="122">
        <f>'NABIDKA DOPRAVCE'!$J34*'Vypocty indexu'!L42*'Cenova nabidka NAFTA'!$F30</f>
        <v>0</v>
      </c>
      <c r="M90" s="122">
        <f>'NABIDKA DOPRAVCE'!$J34*'Vypocty indexu'!M42*'Cenova nabidka NAFTA'!$F30</f>
        <v>0</v>
      </c>
      <c r="N90" s="122">
        <f>'NABIDKA DOPRAVCE'!$J34*'Vypocty indexu'!N42*'Cenova nabidka NAFTA'!$F30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2" priority="2">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tabColor rgb="FF97C1FF"/>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110</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DOPRAVCE'!$K11*'Vypocty indexu'!E19*('Cenova nabidka CNG'!$F7+IF(OR(E$33&lt;SH,E$33&gt;HH),'Cenova nabidka CNG'!$G7*1/(1+E$33)*IF(NaPoVo=0,0,'Beh smlouvy'!D$8/NaPoVo)+'Cenova nabidka CNG'!$H7*1/(1+E$33),'Cenova nabidka CNG'!$G7+'Cenova nabidka CNG'!$H7))</f>
        <v>0</v>
      </c>
      <c r="F8" s="124">
        <f>'NABIDKA DOPRAVCE'!$K11*'Vypocty indexu'!F19*('Cenova nabidka CNG'!$F7+IF(OR(F$33&lt;SH,F$33&gt;HH),'Cenova nabidka CNG'!$G7*1/(1+F$33)*IF(NaPoVo=0,0,'Beh smlouvy'!E$8/NaPoVo)+'Cenova nabidka CNG'!$H7*1/(1+F$33),'Cenova nabidka CNG'!$G7+'Cenova nabidka CNG'!$H7))</f>
        <v>0</v>
      </c>
      <c r="G8" s="124">
        <f>'NABIDKA DOPRAVCE'!$K11*'Vypocty indexu'!G19*('Cenova nabidka CNG'!$F7+IF(OR(G$33&lt;SH,G$33&gt;HH),'Cenova nabidka CNG'!$G7*1/(1+G$33)*IF(NaPoVo=0,0,'Beh smlouvy'!F$8/NaPoVo)+'Cenova nabidka CNG'!$H7*1/(1+G$33),'Cenova nabidka CNG'!$G7+'Cenova nabidka CNG'!$H7))</f>
        <v>0</v>
      </c>
      <c r="H8" s="124">
        <f>'NABIDKA DOPRAVCE'!$K11*'Vypocty indexu'!H19*('Cenova nabidka CNG'!$F7+IF(OR(H$33&lt;SH,H$33&gt;HH),'Cenova nabidka CNG'!$G7*1/(1+H$33)*IF(NaPoVo=0,0,'Beh smlouvy'!G$8/NaPoVo)+'Cenova nabidka CNG'!$H7*1/(1+H$33),'Cenova nabidka CNG'!$G7+'Cenova nabidka CNG'!$H7))</f>
        <v>0</v>
      </c>
      <c r="I8" s="124">
        <f>'NABIDKA DOPRAVCE'!$K11*'Vypocty indexu'!I19*('Cenova nabidka CNG'!$F7+IF(OR(I$33&lt;SH,I$33&gt;HH),'Cenova nabidka CNG'!$G7*1/(1+I$33)*IF(NaPoVo=0,0,'Beh smlouvy'!H$8/NaPoVo)+'Cenova nabidka CNG'!$H7*1/(1+I$33),'Cenova nabidka CNG'!$G7+'Cenova nabidka CNG'!$H7))</f>
        <v>0</v>
      </c>
      <c r="J8" s="124">
        <f>'NABIDKA DOPRAVCE'!$K11*'Vypocty indexu'!J19*('Cenova nabidka CNG'!$F7+IF(OR(J$33&lt;SH,J$33&gt;HH),'Cenova nabidka CNG'!$G7*1/(1+J$33)*IF(NaPoVo=0,0,'Beh smlouvy'!I$8/NaPoVo)+'Cenova nabidka CNG'!$H7*1/(1+J$33),'Cenova nabidka CNG'!$G7+'Cenova nabidka CNG'!$H7))</f>
        <v>0</v>
      </c>
      <c r="K8" s="124">
        <f>'NABIDKA DOPRAVCE'!$K11*'Vypocty indexu'!K19*('Cenova nabidka CNG'!$F7+IF(OR(K$33&lt;SH,K$33&gt;HH),'Cenova nabidka CNG'!$G7*1/(1+K$33)*IF(NaPoVo=0,0,'Beh smlouvy'!J$8/NaPoVo)+'Cenova nabidka CNG'!$H7*1/(1+K$33),'Cenova nabidka CNG'!$G7+'Cenova nabidka CNG'!$H7))</f>
        <v>0</v>
      </c>
      <c r="L8" s="124">
        <f>'NABIDKA DOPRAVCE'!$K11*'Vypocty indexu'!L19*('Cenova nabidka CNG'!$F7+IF(OR(L$33&lt;SH,L$33&gt;HH),'Cenova nabidka CNG'!$G7*1/(1+L$33)*IF(NaPoVo=0,0,'Beh smlouvy'!K$8/NaPoVo)+'Cenova nabidka CNG'!$H7*1/(1+L$33),'Cenova nabidka CNG'!$G7+'Cenova nabidka CNG'!$H7))</f>
        <v>0</v>
      </c>
      <c r="M8" s="124">
        <f>'NABIDKA DOPRAVCE'!$K11*'Vypocty indexu'!M19*('Cenova nabidka CNG'!$F7+IF(OR(M$33&lt;SH,M$33&gt;HH),'Cenova nabidka CNG'!$G7*1/(1+M$33)*IF(NaPoVo=0,0,'Beh smlouvy'!L$8/NaPoVo)+'Cenova nabidka CNG'!$H7*1/(1+M$33),'Cenova nabidka CNG'!$G7+'Cenova nabidka CNG'!$H7))</f>
        <v>0</v>
      </c>
      <c r="N8" s="124">
        <f>'NABIDKA DOPRAVCE'!$K11*'Vypocty indexu'!N19*('Cenova nabidka CNG'!$F7+IF(OR(N$33&lt;SH,N$33&gt;HH),'Cenova nabidka CNG'!$G7*1/(1+N$33)*IF(NaPoVo=0,0,'Beh smlouvy'!M$8/NaPoVo)+'Cenova nabidka CNG'!$H7*1/(1+N$33),'Cenova nabidka CNG'!$G7+'Cenova nabidka CNG'!$H7))</f>
        <v>0</v>
      </c>
    </row>
    <row r="9" spans="2:14" outlineLevel="1">
      <c r="B9" s="60" t="s">
        <v>23</v>
      </c>
      <c r="C9" s="47" t="s">
        <v>130</v>
      </c>
      <c r="D9" s="202"/>
      <c r="E9" s="124">
        <f>'NABIDKA DOPRAVCE'!$K12*'Vypocty indexu'!E20*('Cenova nabidka CNG'!$F8+IF(OR(E$33&lt;SH,E$33&gt;HH),'Cenova nabidka CNG'!$G8*1/(1+E$33)*IF(NaPoVo=0,0,'Beh smlouvy'!D$8/NaPoVo)+'Cenova nabidka CNG'!$H8*1/(1+E$33),'Cenova nabidka CNG'!$G8+'Cenova nabidka CNG'!$H8))</f>
        <v>0</v>
      </c>
      <c r="F9" s="124">
        <f>'NABIDKA DOPRAVCE'!$K12*'Vypocty indexu'!F20*('Cenova nabidka CNG'!$F8+IF(OR(F$33&lt;SH,F$33&gt;HH),'Cenova nabidka CNG'!$G8*1/(1+F$33)*IF(NaPoVo=0,0,'Beh smlouvy'!E$8/NaPoVo)+'Cenova nabidka CNG'!$H8*1/(1+F$33),'Cenova nabidka CNG'!$G8+'Cenova nabidka CNG'!$H8))</f>
        <v>0</v>
      </c>
      <c r="G9" s="124">
        <f>'NABIDKA DOPRAVCE'!$K12*'Vypocty indexu'!G20*('Cenova nabidka CNG'!$F8+IF(OR(G$33&lt;SH,G$33&gt;HH),'Cenova nabidka CNG'!$G8*1/(1+G$33)*IF(NaPoVo=0,0,'Beh smlouvy'!F$8/NaPoVo)+'Cenova nabidka CNG'!$H8*1/(1+G$33),'Cenova nabidka CNG'!$G8+'Cenova nabidka CNG'!$H8))</f>
        <v>0</v>
      </c>
      <c r="H9" s="124">
        <f>'NABIDKA DOPRAVCE'!$K12*'Vypocty indexu'!H20*('Cenova nabidka CNG'!$F8+IF(OR(H$33&lt;SH,H$33&gt;HH),'Cenova nabidka CNG'!$G8*1/(1+H$33)*IF(NaPoVo=0,0,'Beh smlouvy'!G$8/NaPoVo)+'Cenova nabidka CNG'!$H8*1/(1+H$33),'Cenova nabidka CNG'!$G8+'Cenova nabidka CNG'!$H8))</f>
        <v>0</v>
      </c>
      <c r="I9" s="124">
        <f>'NABIDKA DOPRAVCE'!$K12*'Vypocty indexu'!I20*('Cenova nabidka CNG'!$F8+IF(OR(I$33&lt;SH,I$33&gt;HH),'Cenova nabidka CNG'!$G8*1/(1+I$33)*IF(NaPoVo=0,0,'Beh smlouvy'!H$8/NaPoVo)+'Cenova nabidka CNG'!$H8*1/(1+I$33),'Cenova nabidka CNG'!$G8+'Cenova nabidka CNG'!$H8))</f>
        <v>0</v>
      </c>
      <c r="J9" s="124">
        <f>'NABIDKA DOPRAVCE'!$K12*'Vypocty indexu'!J20*('Cenova nabidka CNG'!$F8+IF(OR(J$33&lt;SH,J$33&gt;HH),'Cenova nabidka CNG'!$G8*1/(1+J$33)*IF(NaPoVo=0,0,'Beh smlouvy'!I$8/NaPoVo)+'Cenova nabidka CNG'!$H8*1/(1+J$33),'Cenova nabidka CNG'!$G8+'Cenova nabidka CNG'!$H8))</f>
        <v>0</v>
      </c>
      <c r="K9" s="124">
        <f>'NABIDKA DOPRAVCE'!$K12*'Vypocty indexu'!K20*('Cenova nabidka CNG'!$F8+IF(OR(K$33&lt;SH,K$33&gt;HH),'Cenova nabidka CNG'!$G8*1/(1+K$33)*IF(NaPoVo=0,0,'Beh smlouvy'!J$8/NaPoVo)+'Cenova nabidka CNG'!$H8*1/(1+K$33),'Cenova nabidka CNG'!$G8+'Cenova nabidka CNG'!$H8))</f>
        <v>0</v>
      </c>
      <c r="L9" s="124">
        <f>'NABIDKA DOPRAVCE'!$K12*'Vypocty indexu'!L20*('Cenova nabidka CNG'!$F8+IF(OR(L$33&lt;SH,L$33&gt;HH),'Cenova nabidka CNG'!$G8*1/(1+L$33)*IF(NaPoVo=0,0,'Beh smlouvy'!K$8/NaPoVo)+'Cenova nabidka CNG'!$H8*1/(1+L$33),'Cenova nabidka CNG'!$G8+'Cenova nabidka CNG'!$H8))</f>
        <v>0</v>
      </c>
      <c r="M9" s="124">
        <f>'NABIDKA DOPRAVCE'!$K12*'Vypocty indexu'!M20*('Cenova nabidka CNG'!$F8+IF(OR(M$33&lt;SH,M$33&gt;HH),'Cenova nabidka CNG'!$G8*1/(1+M$33)*IF(NaPoVo=0,0,'Beh smlouvy'!L$8/NaPoVo)+'Cenova nabidka CNG'!$H8*1/(1+M$33),'Cenova nabidka CNG'!$G8+'Cenova nabidka CNG'!$H8))</f>
        <v>0</v>
      </c>
      <c r="N9" s="124">
        <f>'NABIDKA DOPRAVCE'!$K12*'Vypocty indexu'!N20*('Cenova nabidka CNG'!$F8+IF(OR(N$33&lt;SH,N$33&gt;HH),'Cenova nabidka CNG'!$G8*1/(1+N$33)*IF(NaPoVo=0,0,'Beh smlouvy'!M$8/NaPoVo)+'Cenova nabidka CNG'!$H8*1/(1+N$33),'Cenova nabidka CNG'!$G8+'Cenova nabidka CNG'!$H8))</f>
        <v>0</v>
      </c>
    </row>
    <row r="10" spans="2:14" outlineLevel="1">
      <c r="B10" s="60" t="s">
        <v>24</v>
      </c>
      <c r="C10" s="47" t="s">
        <v>267</v>
      </c>
      <c r="D10" s="202"/>
      <c r="E10" s="124">
        <f>'NABIDKA DOPRAVCE'!$K13*'Vypocty indexu'!E21*('Cenova nabidka CNG'!$F9+IF(OR(E$33&lt;SH,E$33&gt;HH),'Cenova nabidka CNG'!$G9*1/(1+E$33)*IF(NaPoVo=0,0,'Beh smlouvy'!D$8/NaPoVo)+'Cenova nabidka CNG'!$H9*1/(1+E$33),'Cenova nabidka CNG'!$G9+'Cenova nabidka CNG'!$H9))</f>
        <v>0</v>
      </c>
      <c r="F10" s="124">
        <f>'NABIDKA DOPRAVCE'!$K13*'Vypocty indexu'!F21*('Cenova nabidka CNG'!$F9+IF(OR(F$33&lt;SH,F$33&gt;HH),'Cenova nabidka CNG'!$G9*1/(1+F$33)*IF(NaPoVo=0,0,'Beh smlouvy'!E$8/NaPoVo)+'Cenova nabidka CNG'!$H9*1/(1+F$33),'Cenova nabidka CNG'!$G9+'Cenova nabidka CNG'!$H9))</f>
        <v>0</v>
      </c>
      <c r="G10" s="124">
        <f>'NABIDKA DOPRAVCE'!$K13*'Vypocty indexu'!G21*('Cenova nabidka CNG'!$F9+IF(OR(G$33&lt;SH,G$33&gt;HH),'Cenova nabidka CNG'!$G9*1/(1+G$33)*IF(NaPoVo=0,0,'Beh smlouvy'!F$8/NaPoVo)+'Cenova nabidka CNG'!$H9*1/(1+G$33),'Cenova nabidka CNG'!$G9+'Cenova nabidka CNG'!$H9))</f>
        <v>0</v>
      </c>
      <c r="H10" s="124">
        <f>'NABIDKA DOPRAVCE'!$K13*'Vypocty indexu'!H21*('Cenova nabidka CNG'!$F9+IF(OR(H$33&lt;SH,H$33&gt;HH),'Cenova nabidka CNG'!$G9*1/(1+H$33)*IF(NaPoVo=0,0,'Beh smlouvy'!G$8/NaPoVo)+'Cenova nabidka CNG'!$H9*1/(1+H$33),'Cenova nabidka CNG'!$G9+'Cenova nabidka CNG'!$H9))</f>
        <v>0</v>
      </c>
      <c r="I10" s="124">
        <f>'NABIDKA DOPRAVCE'!$K13*'Vypocty indexu'!I21*('Cenova nabidka CNG'!$F9+IF(OR(I$33&lt;SH,I$33&gt;HH),'Cenova nabidka CNG'!$G9*1/(1+I$33)*IF(NaPoVo=0,0,'Beh smlouvy'!H$8/NaPoVo)+'Cenova nabidka CNG'!$H9*1/(1+I$33),'Cenova nabidka CNG'!$G9+'Cenova nabidka CNG'!$H9))</f>
        <v>0</v>
      </c>
      <c r="J10" s="124">
        <f>'NABIDKA DOPRAVCE'!$K13*'Vypocty indexu'!J21*('Cenova nabidka CNG'!$F9+IF(OR(J$33&lt;SH,J$33&gt;HH),'Cenova nabidka CNG'!$G9*1/(1+J$33)*IF(NaPoVo=0,0,'Beh smlouvy'!I$8/NaPoVo)+'Cenova nabidka CNG'!$H9*1/(1+J$33),'Cenova nabidka CNG'!$G9+'Cenova nabidka CNG'!$H9))</f>
        <v>0</v>
      </c>
      <c r="K10" s="124">
        <f>'NABIDKA DOPRAVCE'!$K13*'Vypocty indexu'!K21*('Cenova nabidka CNG'!$F9+IF(OR(K$33&lt;SH,K$33&gt;HH),'Cenova nabidka CNG'!$G9*1/(1+K$33)*IF(NaPoVo=0,0,'Beh smlouvy'!J$8/NaPoVo)+'Cenova nabidka CNG'!$H9*1/(1+K$33),'Cenova nabidka CNG'!$G9+'Cenova nabidka CNG'!$H9))</f>
        <v>0</v>
      </c>
      <c r="L10" s="124">
        <f>'NABIDKA DOPRAVCE'!$K13*'Vypocty indexu'!L21*('Cenova nabidka CNG'!$F9+IF(OR(L$33&lt;SH,L$33&gt;HH),'Cenova nabidka CNG'!$G9*1/(1+L$33)*IF(NaPoVo=0,0,'Beh smlouvy'!K$8/NaPoVo)+'Cenova nabidka CNG'!$H9*1/(1+L$33),'Cenova nabidka CNG'!$G9+'Cenova nabidka CNG'!$H9))</f>
        <v>0</v>
      </c>
      <c r="M10" s="124">
        <f>'NABIDKA DOPRAVCE'!$K13*'Vypocty indexu'!M21*('Cenova nabidka CNG'!$F9+IF(OR(M$33&lt;SH,M$33&gt;HH),'Cenova nabidka CNG'!$G9*1/(1+M$33)*IF(NaPoVo=0,0,'Beh smlouvy'!L$8/NaPoVo)+'Cenova nabidka CNG'!$H9*1/(1+M$33),'Cenova nabidka CNG'!$G9+'Cenova nabidka CNG'!$H9))</f>
        <v>0</v>
      </c>
      <c r="N10" s="124">
        <f>'NABIDKA DOPRAVCE'!$K13*'Vypocty indexu'!N21*('Cenova nabidka CNG'!$F9+IF(OR(N$33&lt;SH,N$33&gt;HH),'Cenova nabidka CNG'!$G9*1/(1+N$33)*IF(NaPoVo=0,0,'Beh smlouvy'!M$8/NaPoVo)+'Cenova nabidka CNG'!$H9*1/(1+N$33),'Cenova nabidka CNG'!$G9+'Cenova nabidka CNG'!$H9))</f>
        <v>0</v>
      </c>
    </row>
    <row r="11" spans="2:14" outlineLevel="1">
      <c r="B11" s="60" t="s">
        <v>127</v>
      </c>
      <c r="C11" s="47" t="s">
        <v>131</v>
      </c>
      <c r="D11" s="202"/>
      <c r="E11" s="124">
        <f>'NABIDKA DOPRAVCE'!$K14*'Vypocty indexu'!E22*('Cenova nabidka CNG'!$F10+IF(OR(E$33&lt;SH,E$33&gt;HH),'Cenova nabidka CNG'!$G10*1/(1+E$33)*IF(NaPoVo=0,0,'Beh smlouvy'!D$8/NaPoVo)+'Cenova nabidka CNG'!$H10*1/(1+E$33),'Cenova nabidka CNG'!$G10+'Cenova nabidka CNG'!$H10))</f>
        <v>0</v>
      </c>
      <c r="F11" s="124">
        <f>'NABIDKA DOPRAVCE'!$K14*'Vypocty indexu'!F22*('Cenova nabidka CNG'!$F10+IF(OR(F$33&lt;SH,F$33&gt;HH),'Cenova nabidka CNG'!$G10*1/(1+F$33)*IF(NaPoVo=0,0,'Beh smlouvy'!E$8/NaPoVo)+'Cenova nabidka CNG'!$H10*1/(1+F$33),'Cenova nabidka CNG'!$G10+'Cenova nabidka CNG'!$H10))</f>
        <v>0</v>
      </c>
      <c r="G11" s="124">
        <f>'NABIDKA DOPRAVCE'!$K14*'Vypocty indexu'!G22*('Cenova nabidka CNG'!$F10+IF(OR(G$33&lt;SH,G$33&gt;HH),'Cenova nabidka CNG'!$G10*1/(1+G$33)*IF(NaPoVo=0,0,'Beh smlouvy'!F$8/NaPoVo)+'Cenova nabidka CNG'!$H10*1/(1+G$33),'Cenova nabidka CNG'!$G10+'Cenova nabidka CNG'!$H10))</f>
        <v>0</v>
      </c>
      <c r="H11" s="124">
        <f>'NABIDKA DOPRAVCE'!$K14*'Vypocty indexu'!H22*('Cenova nabidka CNG'!$F10+IF(OR(H$33&lt;SH,H$33&gt;HH),'Cenova nabidka CNG'!$G10*1/(1+H$33)*IF(NaPoVo=0,0,'Beh smlouvy'!G$8/NaPoVo)+'Cenova nabidka CNG'!$H10*1/(1+H$33),'Cenova nabidka CNG'!$G10+'Cenova nabidka CNG'!$H10))</f>
        <v>0</v>
      </c>
      <c r="I11" s="124">
        <f>'NABIDKA DOPRAVCE'!$K14*'Vypocty indexu'!I22*('Cenova nabidka CNG'!$F10+IF(OR(I$33&lt;SH,I$33&gt;HH),'Cenova nabidka CNG'!$G10*1/(1+I$33)*IF(NaPoVo=0,0,'Beh smlouvy'!H$8/NaPoVo)+'Cenova nabidka CNG'!$H10*1/(1+I$33),'Cenova nabidka CNG'!$G10+'Cenova nabidka CNG'!$H10))</f>
        <v>0</v>
      </c>
      <c r="J11" s="124">
        <f>'NABIDKA DOPRAVCE'!$K14*'Vypocty indexu'!J22*('Cenova nabidka CNG'!$F10+IF(OR(J$33&lt;SH,J$33&gt;HH),'Cenova nabidka CNG'!$G10*1/(1+J$33)*IF(NaPoVo=0,0,'Beh smlouvy'!I$8/NaPoVo)+'Cenova nabidka CNG'!$H10*1/(1+J$33),'Cenova nabidka CNG'!$G10+'Cenova nabidka CNG'!$H10))</f>
        <v>0</v>
      </c>
      <c r="K11" s="124">
        <f>'NABIDKA DOPRAVCE'!$K14*'Vypocty indexu'!K22*('Cenova nabidka CNG'!$F10+IF(OR(K$33&lt;SH,K$33&gt;HH),'Cenova nabidka CNG'!$G10*1/(1+K$33)*IF(NaPoVo=0,0,'Beh smlouvy'!J$8/NaPoVo)+'Cenova nabidka CNG'!$H10*1/(1+K$33),'Cenova nabidka CNG'!$G10+'Cenova nabidka CNG'!$H10))</f>
        <v>0</v>
      </c>
      <c r="L11" s="124">
        <f>'NABIDKA DOPRAVCE'!$K14*'Vypocty indexu'!L22*('Cenova nabidka CNG'!$F10+IF(OR(L$33&lt;SH,L$33&gt;HH),'Cenova nabidka CNG'!$G10*1/(1+L$33)*IF(NaPoVo=0,0,'Beh smlouvy'!K$8/NaPoVo)+'Cenova nabidka CNG'!$H10*1/(1+L$33),'Cenova nabidka CNG'!$G10+'Cenova nabidka CNG'!$H10))</f>
        <v>0</v>
      </c>
      <c r="M11" s="124">
        <f>'NABIDKA DOPRAVCE'!$K14*'Vypocty indexu'!M22*('Cenova nabidka CNG'!$F10+IF(OR(M$33&lt;SH,M$33&gt;HH),'Cenova nabidka CNG'!$G10*1/(1+M$33)*IF(NaPoVo=0,0,'Beh smlouvy'!L$8/NaPoVo)+'Cenova nabidka CNG'!$H10*1/(1+M$33),'Cenova nabidka CNG'!$G10+'Cenova nabidka CNG'!$H10))</f>
        <v>0</v>
      </c>
      <c r="N11" s="124">
        <f>'NABIDKA DOPRAVCE'!$K14*'Vypocty indexu'!N22*('Cenova nabidka CNG'!$F10+IF(OR(N$33&lt;SH,N$33&gt;HH),'Cenova nabidka CNG'!$G10*1/(1+N$33)*IF(NaPoVo=0,0,'Beh smlouvy'!M$8/NaPoVo)+'Cenova nabidka CNG'!$H10*1/(1+N$33),'Cenova nabidka CNG'!$G10+'Cenova nabidka CNG'!$H10))</f>
        <v>0</v>
      </c>
    </row>
    <row r="12" spans="2:14" outlineLevel="1">
      <c r="B12" s="60">
        <v>12</v>
      </c>
      <c r="C12" s="47" t="s">
        <v>8</v>
      </c>
      <c r="D12" s="202"/>
      <c r="E12" s="124">
        <f>'NABIDKA DOPRAVCE'!$K15*'Vypocty indexu'!E23*('Cenova nabidka CNG'!$F11+IF(OR(E$33&lt;SH,E$33&gt;HH),'Cenova nabidka CNG'!$G11*1/(1+E$33)*IF(NaPoVo=0,0,'Beh smlouvy'!D$8/NaPoVo)+'Cenova nabidka CNG'!$H11*1/(1+E$33),'Cenova nabidka CNG'!$G11+'Cenova nabidka CNG'!$H11))</f>
        <v>0</v>
      </c>
      <c r="F12" s="124">
        <f>'NABIDKA DOPRAVCE'!$K15*'Vypocty indexu'!F23*('Cenova nabidka CNG'!$F11+IF(OR(F$33&lt;SH,F$33&gt;HH),'Cenova nabidka CNG'!$G11*1/(1+F$33)*IF(NaPoVo=0,0,'Beh smlouvy'!E$8/NaPoVo)+'Cenova nabidka CNG'!$H11*1/(1+F$33),'Cenova nabidka CNG'!$G11+'Cenova nabidka CNG'!$H11))</f>
        <v>0</v>
      </c>
      <c r="G12" s="124">
        <f>'NABIDKA DOPRAVCE'!$K15*'Vypocty indexu'!G23*('Cenova nabidka CNG'!$F11+IF(OR(G$33&lt;SH,G$33&gt;HH),'Cenova nabidka CNG'!$G11*1/(1+G$33)*IF(NaPoVo=0,0,'Beh smlouvy'!F$8/NaPoVo)+'Cenova nabidka CNG'!$H11*1/(1+G$33),'Cenova nabidka CNG'!$G11+'Cenova nabidka CNG'!$H11))</f>
        <v>0</v>
      </c>
      <c r="H12" s="124">
        <f>'NABIDKA DOPRAVCE'!$K15*'Vypocty indexu'!H23*('Cenova nabidka CNG'!$F11+IF(OR(H$33&lt;SH,H$33&gt;HH),'Cenova nabidka CNG'!$G11*1/(1+H$33)*IF(NaPoVo=0,0,'Beh smlouvy'!G$8/NaPoVo)+'Cenova nabidka CNG'!$H11*1/(1+H$33),'Cenova nabidka CNG'!$G11+'Cenova nabidka CNG'!$H11))</f>
        <v>0</v>
      </c>
      <c r="I12" s="124">
        <f>'NABIDKA DOPRAVCE'!$K15*'Vypocty indexu'!I23*('Cenova nabidka CNG'!$F11+IF(OR(I$33&lt;SH,I$33&gt;HH),'Cenova nabidka CNG'!$G11*1/(1+I$33)*IF(NaPoVo=0,0,'Beh smlouvy'!H$8/NaPoVo)+'Cenova nabidka CNG'!$H11*1/(1+I$33),'Cenova nabidka CNG'!$G11+'Cenova nabidka CNG'!$H11))</f>
        <v>0</v>
      </c>
      <c r="J12" s="124">
        <f>'NABIDKA DOPRAVCE'!$K15*'Vypocty indexu'!J23*('Cenova nabidka CNG'!$F11+IF(OR(J$33&lt;SH,J$33&gt;HH),'Cenova nabidka CNG'!$G11*1/(1+J$33)*IF(NaPoVo=0,0,'Beh smlouvy'!I$8/NaPoVo)+'Cenova nabidka CNG'!$H11*1/(1+J$33),'Cenova nabidka CNG'!$G11+'Cenova nabidka CNG'!$H11))</f>
        <v>0</v>
      </c>
      <c r="K12" s="124">
        <f>'NABIDKA DOPRAVCE'!$K15*'Vypocty indexu'!K23*('Cenova nabidka CNG'!$F11+IF(OR(K$33&lt;SH,K$33&gt;HH),'Cenova nabidka CNG'!$G11*1/(1+K$33)*IF(NaPoVo=0,0,'Beh smlouvy'!J$8/NaPoVo)+'Cenova nabidka CNG'!$H11*1/(1+K$33),'Cenova nabidka CNG'!$G11+'Cenova nabidka CNG'!$H11))</f>
        <v>0</v>
      </c>
      <c r="L12" s="124">
        <f>'NABIDKA DOPRAVCE'!$K15*'Vypocty indexu'!L23*('Cenova nabidka CNG'!$F11+IF(OR(L$33&lt;SH,L$33&gt;HH),'Cenova nabidka CNG'!$G11*1/(1+L$33)*IF(NaPoVo=0,0,'Beh smlouvy'!K$8/NaPoVo)+'Cenova nabidka CNG'!$H11*1/(1+L$33),'Cenova nabidka CNG'!$G11+'Cenova nabidka CNG'!$H11))</f>
        <v>0</v>
      </c>
      <c r="M12" s="124">
        <f>'NABIDKA DOPRAVCE'!$K15*'Vypocty indexu'!M23*('Cenova nabidka CNG'!$F11+IF(OR(M$33&lt;SH,M$33&gt;HH),'Cenova nabidka CNG'!$G11*1/(1+M$33)*IF(NaPoVo=0,0,'Beh smlouvy'!L$8/NaPoVo)+'Cenova nabidka CNG'!$H11*1/(1+M$33),'Cenova nabidka CNG'!$G11+'Cenova nabidka CNG'!$H11))</f>
        <v>0</v>
      </c>
      <c r="N12" s="124">
        <f>'NABIDKA DOPRAVCE'!$K15*'Vypocty indexu'!N23*('Cenova nabidka CNG'!$F11+IF(OR(N$33&lt;SH,N$33&gt;HH),'Cenova nabidka CNG'!$G11*1/(1+N$33)*IF(NaPoVo=0,0,'Beh smlouvy'!M$8/NaPoVo)+'Cenova nabidka CNG'!$H11*1/(1+N$33),'Cenova nabidka CNG'!$G11+'Cenova nabidka CNG'!$H11))</f>
        <v>0</v>
      </c>
    </row>
    <row r="13" spans="2:14" outlineLevel="1">
      <c r="B13" s="60">
        <v>13</v>
      </c>
      <c r="C13" s="47" t="s">
        <v>9</v>
      </c>
      <c r="D13" s="202"/>
      <c r="E13" s="124">
        <f>'NABIDKA DOPRAVCE'!$K16*'Vypocty indexu'!E24*('Cenova nabidka CNG'!$F12+IF(OR(E$33&lt;SH,E$33&gt;HH),'Cenova nabidka CNG'!$G12*1/(1+E$33)*IF(NaPoVo=0,0,'Beh smlouvy'!D$8/NaPoVo)+'Cenova nabidka CNG'!$H12*1/(1+E$33),'Cenova nabidka CNG'!$G12+'Cenova nabidka CNG'!$H12))</f>
        <v>0</v>
      </c>
      <c r="F13" s="124">
        <f>'NABIDKA DOPRAVCE'!$K16*'Vypocty indexu'!F24*('Cenova nabidka CNG'!$F12+IF(OR(F$33&lt;SH,F$33&gt;HH),'Cenova nabidka CNG'!$G12*1/(1+F$33)*IF(NaPoVo=0,0,'Beh smlouvy'!E$8/NaPoVo)+'Cenova nabidka CNG'!$H12*1/(1+F$33),'Cenova nabidka CNG'!$G12+'Cenova nabidka CNG'!$H12))</f>
        <v>0</v>
      </c>
      <c r="G13" s="124">
        <f>'NABIDKA DOPRAVCE'!$K16*'Vypocty indexu'!G24*('Cenova nabidka CNG'!$F12+IF(OR(G$33&lt;SH,G$33&gt;HH),'Cenova nabidka CNG'!$G12*1/(1+G$33)*IF(NaPoVo=0,0,'Beh smlouvy'!F$8/NaPoVo)+'Cenova nabidka CNG'!$H12*1/(1+G$33),'Cenova nabidka CNG'!$G12+'Cenova nabidka CNG'!$H12))</f>
        <v>0</v>
      </c>
      <c r="H13" s="124">
        <f>'NABIDKA DOPRAVCE'!$K16*'Vypocty indexu'!H24*('Cenova nabidka CNG'!$F12+IF(OR(H$33&lt;SH,H$33&gt;HH),'Cenova nabidka CNG'!$G12*1/(1+H$33)*IF(NaPoVo=0,0,'Beh smlouvy'!G$8/NaPoVo)+'Cenova nabidka CNG'!$H12*1/(1+H$33),'Cenova nabidka CNG'!$G12+'Cenova nabidka CNG'!$H12))</f>
        <v>0</v>
      </c>
      <c r="I13" s="124">
        <f>'NABIDKA DOPRAVCE'!$K16*'Vypocty indexu'!I24*('Cenova nabidka CNG'!$F12+IF(OR(I$33&lt;SH,I$33&gt;HH),'Cenova nabidka CNG'!$G12*1/(1+I$33)*IF(NaPoVo=0,0,'Beh smlouvy'!H$8/NaPoVo)+'Cenova nabidka CNG'!$H12*1/(1+I$33),'Cenova nabidka CNG'!$G12+'Cenova nabidka CNG'!$H12))</f>
        <v>0</v>
      </c>
      <c r="J13" s="124">
        <f>'NABIDKA DOPRAVCE'!$K16*'Vypocty indexu'!J24*('Cenova nabidka CNG'!$F12+IF(OR(J$33&lt;SH,J$33&gt;HH),'Cenova nabidka CNG'!$G12*1/(1+J$33)*IF(NaPoVo=0,0,'Beh smlouvy'!I$8/NaPoVo)+'Cenova nabidka CNG'!$H12*1/(1+J$33),'Cenova nabidka CNG'!$G12+'Cenova nabidka CNG'!$H12))</f>
        <v>0</v>
      </c>
      <c r="K13" s="124">
        <f>'NABIDKA DOPRAVCE'!$K16*'Vypocty indexu'!K24*('Cenova nabidka CNG'!$F12+IF(OR(K$33&lt;SH,K$33&gt;HH),'Cenova nabidka CNG'!$G12*1/(1+K$33)*IF(NaPoVo=0,0,'Beh smlouvy'!J$8/NaPoVo)+'Cenova nabidka CNG'!$H12*1/(1+K$33),'Cenova nabidka CNG'!$G12+'Cenova nabidka CNG'!$H12))</f>
        <v>0</v>
      </c>
      <c r="L13" s="124">
        <f>'NABIDKA DOPRAVCE'!$K16*'Vypocty indexu'!L24*('Cenova nabidka CNG'!$F12+IF(OR(L$33&lt;SH,L$33&gt;HH),'Cenova nabidka CNG'!$G12*1/(1+L$33)*IF(NaPoVo=0,0,'Beh smlouvy'!K$8/NaPoVo)+'Cenova nabidka CNG'!$H12*1/(1+L$33),'Cenova nabidka CNG'!$G12+'Cenova nabidka CNG'!$H12))</f>
        <v>0</v>
      </c>
      <c r="M13" s="124">
        <f>'NABIDKA DOPRAVCE'!$K16*'Vypocty indexu'!M24*('Cenova nabidka CNG'!$F12+IF(OR(M$33&lt;SH,M$33&gt;HH),'Cenova nabidka CNG'!$G12*1/(1+M$33)*IF(NaPoVo=0,0,'Beh smlouvy'!L$8/NaPoVo)+'Cenova nabidka CNG'!$H12*1/(1+M$33),'Cenova nabidka CNG'!$G12+'Cenova nabidka CNG'!$H12))</f>
        <v>0</v>
      </c>
      <c r="N13" s="124">
        <f>'NABIDKA DOPRAVCE'!$K16*'Vypocty indexu'!N24*('Cenova nabidka CNG'!$F12+IF(OR(N$33&lt;SH,N$33&gt;HH),'Cenova nabidka CNG'!$G12*1/(1+N$33)*IF(NaPoVo=0,0,'Beh smlouvy'!M$8/NaPoVo)+'Cenova nabidka CNG'!$H12*1/(1+N$33),'Cenova nabidka CNG'!$G12+'Cenova nabidka CNG'!$H12))</f>
        <v>0</v>
      </c>
    </row>
    <row r="14" spans="2:14" outlineLevel="1">
      <c r="B14" s="60" t="s">
        <v>28</v>
      </c>
      <c r="C14" s="47" t="s">
        <v>59</v>
      </c>
      <c r="D14" s="202"/>
      <c r="E14" s="124">
        <f>'NABIDKA DOPRAVCE'!$K17*'Vypocty indexu'!E25*('Cenova nabidka CNG'!$F13+IF(OR(E$33&lt;SH,E$33&gt;HH),'Cenova nabidka CNG'!$G13*1/(1+E$33)*IF(NaPoVo=0,0,'Beh smlouvy'!D$8/NaPoVo)+'Cenova nabidka CNG'!$H13*1/(1+E$33),'Cenova nabidka CNG'!$G13+'Cenova nabidka CNG'!$H13))</f>
        <v>0</v>
      </c>
      <c r="F14" s="124">
        <f>'NABIDKA DOPRAVCE'!$K17*'Vypocty indexu'!F25*('Cenova nabidka CNG'!$F13+IF(OR(F$33&lt;SH,F$33&gt;HH),'Cenova nabidka CNG'!$G13*1/(1+F$33)*IF(NaPoVo=0,0,'Beh smlouvy'!E$8/NaPoVo)+'Cenova nabidka CNG'!$H13*1/(1+F$33),'Cenova nabidka CNG'!$G13+'Cenova nabidka CNG'!$H13))</f>
        <v>0</v>
      </c>
      <c r="G14" s="124">
        <f>'NABIDKA DOPRAVCE'!$K17*'Vypocty indexu'!G25*('Cenova nabidka CNG'!$F13+IF(OR(G$33&lt;SH,G$33&gt;HH),'Cenova nabidka CNG'!$G13*1/(1+G$33)*IF(NaPoVo=0,0,'Beh smlouvy'!F$8/NaPoVo)+'Cenova nabidka CNG'!$H13*1/(1+G$33),'Cenova nabidka CNG'!$G13+'Cenova nabidka CNG'!$H13))</f>
        <v>0</v>
      </c>
      <c r="H14" s="124">
        <f>'NABIDKA DOPRAVCE'!$K17*'Vypocty indexu'!H25*('Cenova nabidka CNG'!$F13+IF(OR(H$33&lt;SH,H$33&gt;HH),'Cenova nabidka CNG'!$G13*1/(1+H$33)*IF(NaPoVo=0,0,'Beh smlouvy'!G$8/NaPoVo)+'Cenova nabidka CNG'!$H13*1/(1+H$33),'Cenova nabidka CNG'!$G13+'Cenova nabidka CNG'!$H13))</f>
        <v>0</v>
      </c>
      <c r="I14" s="124">
        <f>'NABIDKA DOPRAVCE'!$K17*'Vypocty indexu'!I25*('Cenova nabidka CNG'!$F13+IF(OR(I$33&lt;SH,I$33&gt;HH),'Cenova nabidka CNG'!$G13*1/(1+I$33)*IF(NaPoVo=0,0,'Beh smlouvy'!H$8/NaPoVo)+'Cenova nabidka CNG'!$H13*1/(1+I$33),'Cenova nabidka CNG'!$G13+'Cenova nabidka CNG'!$H13))</f>
        <v>0</v>
      </c>
      <c r="J14" s="124">
        <f>'NABIDKA DOPRAVCE'!$K17*'Vypocty indexu'!J25*('Cenova nabidka CNG'!$F13+IF(OR(J$33&lt;SH,J$33&gt;HH),'Cenova nabidka CNG'!$G13*1/(1+J$33)*IF(NaPoVo=0,0,'Beh smlouvy'!I$8/NaPoVo)+'Cenova nabidka CNG'!$H13*1/(1+J$33),'Cenova nabidka CNG'!$G13+'Cenova nabidka CNG'!$H13))</f>
        <v>0</v>
      </c>
      <c r="K14" s="124">
        <f>'NABIDKA DOPRAVCE'!$K17*'Vypocty indexu'!K25*('Cenova nabidka CNG'!$F13+IF(OR(K$33&lt;SH,K$33&gt;HH),'Cenova nabidka CNG'!$G13*1/(1+K$33)*IF(NaPoVo=0,0,'Beh smlouvy'!J$8/NaPoVo)+'Cenova nabidka CNG'!$H13*1/(1+K$33),'Cenova nabidka CNG'!$G13+'Cenova nabidka CNG'!$H13))</f>
        <v>0</v>
      </c>
      <c r="L14" s="124">
        <f>'NABIDKA DOPRAVCE'!$K17*'Vypocty indexu'!L25*('Cenova nabidka CNG'!$F13+IF(OR(L$33&lt;SH,L$33&gt;HH),'Cenova nabidka CNG'!$G13*1/(1+L$33)*IF(NaPoVo=0,0,'Beh smlouvy'!K$8/NaPoVo)+'Cenova nabidka CNG'!$H13*1/(1+L$33),'Cenova nabidka CNG'!$G13+'Cenova nabidka CNG'!$H13))</f>
        <v>0</v>
      </c>
      <c r="M14" s="124">
        <f>'NABIDKA DOPRAVCE'!$K17*'Vypocty indexu'!M25*('Cenova nabidka CNG'!$F13+IF(OR(M$33&lt;SH,M$33&gt;HH),'Cenova nabidka CNG'!$G13*1/(1+M$33)*IF(NaPoVo=0,0,'Beh smlouvy'!L$8/NaPoVo)+'Cenova nabidka CNG'!$H13*1/(1+M$33),'Cenova nabidka CNG'!$G13+'Cenova nabidka CNG'!$H13))</f>
        <v>0</v>
      </c>
      <c r="N14" s="124">
        <f>'NABIDKA DOPRAVCE'!$K17*'Vypocty indexu'!N25*('Cenova nabidka CNG'!$F13+IF(OR(N$33&lt;SH,N$33&gt;HH),'Cenova nabidka CNG'!$G13*1/(1+N$33)*IF(NaPoVo=0,0,'Beh smlouvy'!M$8/NaPoVo)+'Cenova nabidka CNG'!$H13*1/(1+N$33),'Cenova nabidka CNG'!$G13+'Cenova nabidka CNG'!$H13))</f>
        <v>0</v>
      </c>
    </row>
    <row r="15" spans="2:14" outlineLevel="1">
      <c r="B15" s="60" t="s">
        <v>29</v>
      </c>
      <c r="C15" s="47" t="s">
        <v>60</v>
      </c>
      <c r="D15" s="202"/>
      <c r="E15" s="124">
        <f>'NABIDKA DOPRAVCE'!$K18*'Vypocty indexu'!E26*('Cenova nabidka CNG'!$F14+IF(OR(E$33&lt;SH,E$33&gt;HH),'Cenova nabidka CNG'!$G14*1/(1+E$33)*IF(NaPoVo=0,0,'Beh smlouvy'!D$8/NaPoVo)+'Cenova nabidka CNG'!$H14*1/(1+E$33),'Cenova nabidka CNG'!$G14+'Cenova nabidka CNG'!$H14))</f>
        <v>0</v>
      </c>
      <c r="F15" s="124">
        <f>'NABIDKA DOPRAVCE'!$K18*'Vypocty indexu'!F26*('Cenova nabidka CNG'!$F14+IF(OR(F$33&lt;SH,F$33&gt;HH),'Cenova nabidka CNG'!$G14*1/(1+F$33)*IF(NaPoVo=0,0,'Beh smlouvy'!E$8/NaPoVo)+'Cenova nabidka CNG'!$H14*1/(1+F$33),'Cenova nabidka CNG'!$G14+'Cenova nabidka CNG'!$H14))</f>
        <v>0</v>
      </c>
      <c r="G15" s="124">
        <f>'NABIDKA DOPRAVCE'!$K18*'Vypocty indexu'!G26*('Cenova nabidka CNG'!$F14+IF(OR(G$33&lt;SH,G$33&gt;HH),'Cenova nabidka CNG'!$G14*1/(1+G$33)*IF(NaPoVo=0,0,'Beh smlouvy'!F$8/NaPoVo)+'Cenova nabidka CNG'!$H14*1/(1+G$33),'Cenova nabidka CNG'!$G14+'Cenova nabidka CNG'!$H14))</f>
        <v>0</v>
      </c>
      <c r="H15" s="124">
        <f>'NABIDKA DOPRAVCE'!$K18*'Vypocty indexu'!H26*('Cenova nabidka CNG'!$F14+IF(OR(H$33&lt;SH,H$33&gt;HH),'Cenova nabidka CNG'!$G14*1/(1+H$33)*IF(NaPoVo=0,0,'Beh smlouvy'!G$8/NaPoVo)+'Cenova nabidka CNG'!$H14*1/(1+H$33),'Cenova nabidka CNG'!$G14+'Cenova nabidka CNG'!$H14))</f>
        <v>0</v>
      </c>
      <c r="I15" s="124">
        <f>'NABIDKA DOPRAVCE'!$K18*'Vypocty indexu'!I26*('Cenova nabidka CNG'!$F14+IF(OR(I$33&lt;SH,I$33&gt;HH),'Cenova nabidka CNG'!$G14*1/(1+I$33)*IF(NaPoVo=0,0,'Beh smlouvy'!H$8/NaPoVo)+'Cenova nabidka CNG'!$H14*1/(1+I$33),'Cenova nabidka CNG'!$G14+'Cenova nabidka CNG'!$H14))</f>
        <v>0</v>
      </c>
      <c r="J15" s="124">
        <f>'NABIDKA DOPRAVCE'!$K18*'Vypocty indexu'!J26*('Cenova nabidka CNG'!$F14+IF(OR(J$33&lt;SH,J$33&gt;HH),'Cenova nabidka CNG'!$G14*1/(1+J$33)*IF(NaPoVo=0,0,'Beh smlouvy'!I$8/NaPoVo)+'Cenova nabidka CNG'!$H14*1/(1+J$33),'Cenova nabidka CNG'!$G14+'Cenova nabidka CNG'!$H14))</f>
        <v>0</v>
      </c>
      <c r="K15" s="124">
        <f>'NABIDKA DOPRAVCE'!$K18*'Vypocty indexu'!K26*('Cenova nabidka CNG'!$F14+IF(OR(K$33&lt;SH,K$33&gt;HH),'Cenova nabidka CNG'!$G14*1/(1+K$33)*IF(NaPoVo=0,0,'Beh smlouvy'!J$8/NaPoVo)+'Cenova nabidka CNG'!$H14*1/(1+K$33),'Cenova nabidka CNG'!$G14+'Cenova nabidka CNG'!$H14))</f>
        <v>0</v>
      </c>
      <c r="L15" s="124">
        <f>'NABIDKA DOPRAVCE'!$K18*'Vypocty indexu'!L26*('Cenova nabidka CNG'!$F14+IF(OR(L$33&lt;SH,L$33&gt;HH),'Cenova nabidka CNG'!$G14*1/(1+L$33)*IF(NaPoVo=0,0,'Beh smlouvy'!K$8/NaPoVo)+'Cenova nabidka CNG'!$H14*1/(1+L$33),'Cenova nabidka CNG'!$G14+'Cenova nabidka CNG'!$H14))</f>
        <v>0</v>
      </c>
      <c r="M15" s="124">
        <f>'NABIDKA DOPRAVCE'!$K18*'Vypocty indexu'!M26*('Cenova nabidka CNG'!$F14+IF(OR(M$33&lt;SH,M$33&gt;HH),'Cenova nabidka CNG'!$G14*1/(1+M$33)*IF(NaPoVo=0,0,'Beh smlouvy'!L$8/NaPoVo)+'Cenova nabidka CNG'!$H14*1/(1+M$33),'Cenova nabidka CNG'!$G14+'Cenova nabidka CNG'!$H14))</f>
        <v>0</v>
      </c>
      <c r="N15" s="124">
        <f>'NABIDKA DOPRAVCE'!$K18*'Vypocty indexu'!N26*('Cenova nabidka CNG'!$F14+IF(OR(N$33&lt;SH,N$33&gt;HH),'Cenova nabidka CNG'!$G14*1/(1+N$33)*IF(NaPoVo=0,0,'Beh smlouvy'!M$8/NaPoVo)+'Cenova nabidka CNG'!$H14*1/(1+N$33),'Cenova nabidka CNG'!$G14+'Cenova nabidka CNG'!$H14))</f>
        <v>0</v>
      </c>
    </row>
    <row r="16" spans="2:14" outlineLevel="1">
      <c r="B16" s="60">
        <v>15</v>
      </c>
      <c r="C16" s="47" t="s">
        <v>42</v>
      </c>
      <c r="D16" s="202"/>
      <c r="E16" s="124">
        <f>'NABIDKA DOPRAVCE'!$K19*'Vypocty indexu'!E27*('Cenova nabidka CNG'!$F15+IF(OR(E$33&lt;SH,E$33&gt;HH),'Cenova nabidka CNG'!$G15*1/(1+E$33)*IF(NaPoVo=0,0,'Beh smlouvy'!D$8/NaPoVo)+'Cenova nabidka CNG'!$H15*1/(1+E$33),'Cenova nabidka CNG'!$G15+'Cenova nabidka CNG'!$H15))</f>
        <v>0</v>
      </c>
      <c r="F16" s="124">
        <f>'NABIDKA DOPRAVCE'!$K19*'Vypocty indexu'!F27*('Cenova nabidka CNG'!$F15+IF(OR(F$33&lt;SH,F$33&gt;HH),'Cenova nabidka CNG'!$G15*1/(1+F$33)*IF(NaPoVo=0,0,'Beh smlouvy'!E$8/NaPoVo)+'Cenova nabidka CNG'!$H15*1/(1+F$33),'Cenova nabidka CNG'!$G15+'Cenova nabidka CNG'!$H15))</f>
        <v>0</v>
      </c>
      <c r="G16" s="124">
        <f>'NABIDKA DOPRAVCE'!$K19*'Vypocty indexu'!G27*('Cenova nabidka CNG'!$F15+IF(OR(G$33&lt;SH,G$33&gt;HH),'Cenova nabidka CNG'!$G15*1/(1+G$33)*IF(NaPoVo=0,0,'Beh smlouvy'!F$8/NaPoVo)+'Cenova nabidka CNG'!$H15*1/(1+G$33),'Cenova nabidka CNG'!$G15+'Cenova nabidka CNG'!$H15))</f>
        <v>0</v>
      </c>
      <c r="H16" s="124">
        <f>'NABIDKA DOPRAVCE'!$K19*'Vypocty indexu'!H27*('Cenova nabidka CNG'!$F15+IF(OR(H$33&lt;SH,H$33&gt;HH),'Cenova nabidka CNG'!$G15*1/(1+H$33)*IF(NaPoVo=0,0,'Beh smlouvy'!G$8/NaPoVo)+'Cenova nabidka CNG'!$H15*1/(1+H$33),'Cenova nabidka CNG'!$G15+'Cenova nabidka CNG'!$H15))</f>
        <v>0</v>
      </c>
      <c r="I16" s="124">
        <f>'NABIDKA DOPRAVCE'!$K19*'Vypocty indexu'!I27*('Cenova nabidka CNG'!$F15+IF(OR(I$33&lt;SH,I$33&gt;HH),'Cenova nabidka CNG'!$G15*1/(1+I$33)*IF(NaPoVo=0,0,'Beh smlouvy'!H$8/NaPoVo)+'Cenova nabidka CNG'!$H15*1/(1+I$33),'Cenova nabidka CNG'!$G15+'Cenova nabidka CNG'!$H15))</f>
        <v>0</v>
      </c>
      <c r="J16" s="124">
        <f>'NABIDKA DOPRAVCE'!$K19*'Vypocty indexu'!J27*('Cenova nabidka CNG'!$F15+IF(OR(J$33&lt;SH,J$33&gt;HH),'Cenova nabidka CNG'!$G15*1/(1+J$33)*IF(NaPoVo=0,0,'Beh smlouvy'!I$8/NaPoVo)+'Cenova nabidka CNG'!$H15*1/(1+J$33),'Cenova nabidka CNG'!$G15+'Cenova nabidka CNG'!$H15))</f>
        <v>0</v>
      </c>
      <c r="K16" s="124">
        <f>'NABIDKA DOPRAVCE'!$K19*'Vypocty indexu'!K27*('Cenova nabidka CNG'!$F15+IF(OR(K$33&lt;SH,K$33&gt;HH),'Cenova nabidka CNG'!$G15*1/(1+K$33)*IF(NaPoVo=0,0,'Beh smlouvy'!J$8/NaPoVo)+'Cenova nabidka CNG'!$H15*1/(1+K$33),'Cenova nabidka CNG'!$G15+'Cenova nabidka CNG'!$H15))</f>
        <v>0</v>
      </c>
      <c r="L16" s="124">
        <f>'NABIDKA DOPRAVCE'!$K19*'Vypocty indexu'!L27*('Cenova nabidka CNG'!$F15+IF(OR(L$33&lt;SH,L$33&gt;HH),'Cenova nabidka CNG'!$G15*1/(1+L$33)*IF(NaPoVo=0,0,'Beh smlouvy'!K$8/NaPoVo)+'Cenova nabidka CNG'!$H15*1/(1+L$33),'Cenova nabidka CNG'!$G15+'Cenova nabidka CNG'!$H15))</f>
        <v>0</v>
      </c>
      <c r="M16" s="124">
        <f>'NABIDKA DOPRAVCE'!$K19*'Vypocty indexu'!M27*('Cenova nabidka CNG'!$F15+IF(OR(M$33&lt;SH,M$33&gt;HH),'Cenova nabidka CNG'!$G15*1/(1+M$33)*IF(NaPoVo=0,0,'Beh smlouvy'!L$8/NaPoVo)+'Cenova nabidka CNG'!$H15*1/(1+M$33),'Cenova nabidka CNG'!$G15+'Cenova nabidka CNG'!$H15))</f>
        <v>0</v>
      </c>
      <c r="N16" s="124">
        <f>'NABIDKA DOPRAVCE'!$K19*'Vypocty indexu'!N27*('Cenova nabidka CNG'!$F15+IF(OR(N$33&lt;SH,N$33&gt;HH),'Cenova nabidka CNG'!$G15*1/(1+N$33)*IF(NaPoVo=0,0,'Beh smlouvy'!M$8/NaPoVo)+'Cenova nabidka CNG'!$H15*1/(1+N$33),'Cenova nabidka CNG'!$G15+'Cenova nabidka CNG'!$H15))</f>
        <v>0</v>
      </c>
    </row>
    <row r="17" spans="2:14" outlineLevel="1">
      <c r="B17" s="60" t="s">
        <v>30</v>
      </c>
      <c r="C17" s="47" t="s">
        <v>61</v>
      </c>
      <c r="D17" s="202"/>
      <c r="E17" s="124">
        <f>'NABIDKA DOPRAVCE'!$K20*'Vypocty indexu'!E28*('Cenova nabidka CNG'!$F16+IF(OR(E$33&lt;SH,E$33&gt;HH),'Cenova nabidka CNG'!$G16*1/(1+E$33)*IF(NaPoVo=0,0,'Beh smlouvy'!D$8/NaPoVo)+'Cenova nabidka CNG'!$H16*1/(1+E$33),'Cenova nabidka CNG'!$G16+'Cenova nabidka CNG'!$H16))</f>
        <v>0</v>
      </c>
      <c r="F17" s="124">
        <f>'NABIDKA DOPRAVCE'!$K20*'Vypocty indexu'!F28*('Cenova nabidka CNG'!$F16+IF(OR(F$33&lt;SH,F$33&gt;HH),'Cenova nabidka CNG'!$G16*1/(1+F$33)*IF(NaPoVo=0,0,'Beh smlouvy'!E$8/NaPoVo)+'Cenova nabidka CNG'!$H16*1/(1+F$33),'Cenova nabidka CNG'!$G16+'Cenova nabidka CNG'!$H16))</f>
        <v>0</v>
      </c>
      <c r="G17" s="124">
        <f>'NABIDKA DOPRAVCE'!$K20*'Vypocty indexu'!G28*('Cenova nabidka CNG'!$F16+IF(OR(G$33&lt;SH,G$33&gt;HH),'Cenova nabidka CNG'!$G16*1/(1+G$33)*IF(NaPoVo=0,0,'Beh smlouvy'!F$8/NaPoVo)+'Cenova nabidka CNG'!$H16*1/(1+G$33),'Cenova nabidka CNG'!$G16+'Cenova nabidka CNG'!$H16))</f>
        <v>0</v>
      </c>
      <c r="H17" s="124">
        <f>'NABIDKA DOPRAVCE'!$K20*'Vypocty indexu'!H28*('Cenova nabidka CNG'!$F16+IF(OR(H$33&lt;SH,H$33&gt;HH),'Cenova nabidka CNG'!$G16*1/(1+H$33)*IF(NaPoVo=0,0,'Beh smlouvy'!G$8/NaPoVo)+'Cenova nabidka CNG'!$H16*1/(1+H$33),'Cenova nabidka CNG'!$G16+'Cenova nabidka CNG'!$H16))</f>
        <v>0</v>
      </c>
      <c r="I17" s="124">
        <f>'NABIDKA DOPRAVCE'!$K20*'Vypocty indexu'!I28*('Cenova nabidka CNG'!$F16+IF(OR(I$33&lt;SH,I$33&gt;HH),'Cenova nabidka CNG'!$G16*1/(1+I$33)*IF(NaPoVo=0,0,'Beh smlouvy'!H$8/NaPoVo)+'Cenova nabidka CNG'!$H16*1/(1+I$33),'Cenova nabidka CNG'!$G16+'Cenova nabidka CNG'!$H16))</f>
        <v>0</v>
      </c>
      <c r="J17" s="124">
        <f>'NABIDKA DOPRAVCE'!$K20*'Vypocty indexu'!J28*('Cenova nabidka CNG'!$F16+IF(OR(J$33&lt;SH,J$33&gt;HH),'Cenova nabidka CNG'!$G16*1/(1+J$33)*IF(NaPoVo=0,0,'Beh smlouvy'!I$8/NaPoVo)+'Cenova nabidka CNG'!$H16*1/(1+J$33),'Cenova nabidka CNG'!$G16+'Cenova nabidka CNG'!$H16))</f>
        <v>0</v>
      </c>
      <c r="K17" s="124">
        <f>'NABIDKA DOPRAVCE'!$K20*'Vypocty indexu'!K28*('Cenova nabidka CNG'!$F16+IF(OR(K$33&lt;SH,K$33&gt;HH),'Cenova nabidka CNG'!$G16*1/(1+K$33)*IF(NaPoVo=0,0,'Beh smlouvy'!J$8/NaPoVo)+'Cenova nabidka CNG'!$H16*1/(1+K$33),'Cenova nabidka CNG'!$G16+'Cenova nabidka CNG'!$H16))</f>
        <v>0</v>
      </c>
      <c r="L17" s="124">
        <f>'NABIDKA DOPRAVCE'!$K20*'Vypocty indexu'!L28*('Cenova nabidka CNG'!$F16+IF(OR(L$33&lt;SH,L$33&gt;HH),'Cenova nabidka CNG'!$G16*1/(1+L$33)*IF(NaPoVo=0,0,'Beh smlouvy'!K$8/NaPoVo)+'Cenova nabidka CNG'!$H16*1/(1+L$33),'Cenova nabidka CNG'!$G16+'Cenova nabidka CNG'!$H16))</f>
        <v>0</v>
      </c>
      <c r="M17" s="124">
        <f>'NABIDKA DOPRAVCE'!$K20*'Vypocty indexu'!M28*('Cenova nabidka CNG'!$F16+IF(OR(M$33&lt;SH,M$33&gt;HH),'Cenova nabidka CNG'!$G16*1/(1+M$33)*IF(NaPoVo=0,0,'Beh smlouvy'!L$8/NaPoVo)+'Cenova nabidka CNG'!$H16*1/(1+M$33),'Cenova nabidka CNG'!$G16+'Cenova nabidka CNG'!$H16))</f>
        <v>0</v>
      </c>
      <c r="N17" s="124">
        <f>'NABIDKA DOPRAVCE'!$K20*'Vypocty indexu'!N28*('Cenova nabidka CNG'!$F16+IF(OR(N$33&lt;SH,N$33&gt;HH),'Cenova nabidka CNG'!$G16*1/(1+N$33)*IF(NaPoVo=0,0,'Beh smlouvy'!M$8/NaPoVo)+'Cenova nabidka CNG'!$H16*1/(1+N$33),'Cenova nabidka CNG'!$G16+'Cenova nabidka CNG'!$H16))</f>
        <v>0</v>
      </c>
    </row>
    <row r="18" spans="2:14" outlineLevel="1">
      <c r="B18" s="60" t="s">
        <v>31</v>
      </c>
      <c r="C18" s="47" t="s">
        <v>62</v>
      </c>
      <c r="D18" s="202"/>
      <c r="E18" s="124">
        <f>'NABIDKA DOPRAVCE'!$K21*'Vypocty indexu'!E29*('Cenova nabidka CNG'!$F17+IF(OR(E$33&lt;SH,E$33&gt;HH),'Cenova nabidka CNG'!$G17*1/(1+E$33)*IF(NaPoVo=0,0,'Beh smlouvy'!D$8/NaPoVo)+'Cenova nabidka CNG'!$H17*1/(1+E$33),'Cenova nabidka CNG'!$G17+'Cenova nabidka CNG'!$H17))</f>
        <v>0</v>
      </c>
      <c r="F18" s="124">
        <f>'NABIDKA DOPRAVCE'!$K21*'Vypocty indexu'!F29*('Cenova nabidka CNG'!$F17+IF(OR(F$33&lt;SH,F$33&gt;HH),'Cenova nabidka CNG'!$G17*1/(1+F$33)*IF(NaPoVo=0,0,'Beh smlouvy'!E$8/NaPoVo)+'Cenova nabidka CNG'!$H17*1/(1+F$33),'Cenova nabidka CNG'!$G17+'Cenova nabidka CNG'!$H17))</f>
        <v>0</v>
      </c>
      <c r="G18" s="124">
        <f>'NABIDKA DOPRAVCE'!$K21*'Vypocty indexu'!G29*('Cenova nabidka CNG'!$F17+IF(OR(G$33&lt;SH,G$33&gt;HH),'Cenova nabidka CNG'!$G17*1/(1+G$33)*IF(NaPoVo=0,0,'Beh smlouvy'!F$8/NaPoVo)+'Cenova nabidka CNG'!$H17*1/(1+G$33),'Cenova nabidka CNG'!$G17+'Cenova nabidka CNG'!$H17))</f>
        <v>0</v>
      </c>
      <c r="H18" s="124">
        <f>'NABIDKA DOPRAVCE'!$K21*'Vypocty indexu'!H29*('Cenova nabidka CNG'!$F17+IF(OR(H$33&lt;SH,H$33&gt;HH),'Cenova nabidka CNG'!$G17*1/(1+H$33)*IF(NaPoVo=0,0,'Beh smlouvy'!G$8/NaPoVo)+'Cenova nabidka CNG'!$H17*1/(1+H$33),'Cenova nabidka CNG'!$G17+'Cenova nabidka CNG'!$H17))</f>
        <v>0</v>
      </c>
      <c r="I18" s="124">
        <f>'NABIDKA DOPRAVCE'!$K21*'Vypocty indexu'!I29*('Cenova nabidka CNG'!$F17+IF(OR(I$33&lt;SH,I$33&gt;HH),'Cenova nabidka CNG'!$G17*1/(1+I$33)*IF(NaPoVo=0,0,'Beh smlouvy'!H$8/NaPoVo)+'Cenova nabidka CNG'!$H17*1/(1+I$33),'Cenova nabidka CNG'!$G17+'Cenova nabidka CNG'!$H17))</f>
        <v>0</v>
      </c>
      <c r="J18" s="124">
        <f>'NABIDKA DOPRAVCE'!$K21*'Vypocty indexu'!J29*('Cenova nabidka CNG'!$F17+IF(OR(J$33&lt;SH,J$33&gt;HH),'Cenova nabidka CNG'!$G17*1/(1+J$33)*IF(NaPoVo=0,0,'Beh smlouvy'!I$8/NaPoVo)+'Cenova nabidka CNG'!$H17*1/(1+J$33),'Cenova nabidka CNG'!$G17+'Cenova nabidka CNG'!$H17))</f>
        <v>0</v>
      </c>
      <c r="K18" s="124">
        <f>'NABIDKA DOPRAVCE'!$K21*'Vypocty indexu'!K29*('Cenova nabidka CNG'!$F17+IF(OR(K$33&lt;SH,K$33&gt;HH),'Cenova nabidka CNG'!$G17*1/(1+K$33)*IF(NaPoVo=0,0,'Beh smlouvy'!J$8/NaPoVo)+'Cenova nabidka CNG'!$H17*1/(1+K$33),'Cenova nabidka CNG'!$G17+'Cenova nabidka CNG'!$H17))</f>
        <v>0</v>
      </c>
      <c r="L18" s="124">
        <f>'NABIDKA DOPRAVCE'!$K21*'Vypocty indexu'!L29*('Cenova nabidka CNG'!$F17+IF(OR(L$33&lt;SH,L$33&gt;HH),'Cenova nabidka CNG'!$G17*1/(1+L$33)*IF(NaPoVo=0,0,'Beh smlouvy'!K$8/NaPoVo)+'Cenova nabidka CNG'!$H17*1/(1+L$33),'Cenova nabidka CNG'!$G17+'Cenova nabidka CNG'!$H17))</f>
        <v>0</v>
      </c>
      <c r="M18" s="124">
        <f>'NABIDKA DOPRAVCE'!$K21*'Vypocty indexu'!M29*('Cenova nabidka CNG'!$F17+IF(OR(M$33&lt;SH,M$33&gt;HH),'Cenova nabidka CNG'!$G17*1/(1+M$33)*IF(NaPoVo=0,0,'Beh smlouvy'!L$8/NaPoVo)+'Cenova nabidka CNG'!$H17*1/(1+M$33),'Cenova nabidka CNG'!$G17+'Cenova nabidka CNG'!$H17))</f>
        <v>0</v>
      </c>
      <c r="N18" s="124">
        <f>'NABIDKA DOPRAVCE'!$K21*'Vypocty indexu'!N29*('Cenova nabidka CNG'!$F17+IF(OR(N$33&lt;SH,N$33&gt;HH),'Cenova nabidka CNG'!$G17*1/(1+N$33)*IF(NaPoVo=0,0,'Beh smlouvy'!M$8/NaPoVo)+'Cenova nabidka CNG'!$H17*1/(1+N$33),'Cenova nabidka CNG'!$G17+'Cenova nabidka CNG'!$H17))</f>
        <v>0</v>
      </c>
    </row>
    <row r="19" spans="2:14" outlineLevel="1">
      <c r="B19" s="60" t="s">
        <v>40</v>
      </c>
      <c r="C19" s="47" t="s">
        <v>63</v>
      </c>
      <c r="D19" s="202"/>
      <c r="E19" s="124">
        <f>'NABIDKA DOPRAVCE'!$K22*'Vypocty indexu'!E30*('Cenova nabidka CNG'!$F18+IF(OR(E$33&lt;SH,E$33&gt;HH),'Cenova nabidka CNG'!$G18*1/(1+E$33)*IF(NaPoVo=0,0,'Beh smlouvy'!D$8/NaPoVo)+'Cenova nabidka CNG'!$H18*1/(1+E$33),'Cenova nabidka CNG'!$G18+'Cenova nabidka CNG'!$H18))</f>
        <v>0</v>
      </c>
      <c r="F19" s="124">
        <f>'NABIDKA DOPRAVCE'!$K22*'Vypocty indexu'!F30*('Cenova nabidka CNG'!$F18+IF(OR(F$33&lt;SH,F$33&gt;HH),'Cenova nabidka CNG'!$G18*1/(1+F$33)*IF(NaPoVo=0,0,'Beh smlouvy'!E$8/NaPoVo)+'Cenova nabidka CNG'!$H18*1/(1+F$33),'Cenova nabidka CNG'!$G18+'Cenova nabidka CNG'!$H18))</f>
        <v>0</v>
      </c>
      <c r="G19" s="124">
        <f>'NABIDKA DOPRAVCE'!$K22*'Vypocty indexu'!G30*('Cenova nabidka CNG'!$F18+IF(OR(G$33&lt;SH,G$33&gt;HH),'Cenova nabidka CNG'!$G18*1/(1+G$33)*IF(NaPoVo=0,0,'Beh smlouvy'!F$8/NaPoVo)+'Cenova nabidka CNG'!$H18*1/(1+G$33),'Cenova nabidka CNG'!$G18+'Cenova nabidka CNG'!$H18))</f>
        <v>0</v>
      </c>
      <c r="H19" s="124">
        <f>'NABIDKA DOPRAVCE'!$K22*'Vypocty indexu'!H30*('Cenova nabidka CNG'!$F18+IF(OR(H$33&lt;SH,H$33&gt;HH),'Cenova nabidka CNG'!$G18*1/(1+H$33)*IF(NaPoVo=0,0,'Beh smlouvy'!G$8/NaPoVo)+'Cenova nabidka CNG'!$H18*1/(1+H$33),'Cenova nabidka CNG'!$G18+'Cenova nabidka CNG'!$H18))</f>
        <v>0</v>
      </c>
      <c r="I19" s="124">
        <f>'NABIDKA DOPRAVCE'!$K22*'Vypocty indexu'!I30*('Cenova nabidka CNG'!$F18+IF(OR(I$33&lt;SH,I$33&gt;HH),'Cenova nabidka CNG'!$G18*1/(1+I$33)*IF(NaPoVo=0,0,'Beh smlouvy'!H$8/NaPoVo)+'Cenova nabidka CNG'!$H18*1/(1+I$33),'Cenova nabidka CNG'!$G18+'Cenova nabidka CNG'!$H18))</f>
        <v>0</v>
      </c>
      <c r="J19" s="124">
        <f>'NABIDKA DOPRAVCE'!$K22*'Vypocty indexu'!J30*('Cenova nabidka CNG'!$F18+IF(OR(J$33&lt;SH,J$33&gt;HH),'Cenova nabidka CNG'!$G18*1/(1+J$33)*IF(NaPoVo=0,0,'Beh smlouvy'!I$8/NaPoVo)+'Cenova nabidka CNG'!$H18*1/(1+J$33),'Cenova nabidka CNG'!$G18+'Cenova nabidka CNG'!$H18))</f>
        <v>0</v>
      </c>
      <c r="K19" s="124">
        <f>'NABIDKA DOPRAVCE'!$K22*'Vypocty indexu'!K30*('Cenova nabidka CNG'!$F18+IF(OR(K$33&lt;SH,K$33&gt;HH),'Cenova nabidka CNG'!$G18*1/(1+K$33)*IF(NaPoVo=0,0,'Beh smlouvy'!J$8/NaPoVo)+'Cenova nabidka CNG'!$H18*1/(1+K$33),'Cenova nabidka CNG'!$G18+'Cenova nabidka CNG'!$H18))</f>
        <v>0</v>
      </c>
      <c r="L19" s="124">
        <f>'NABIDKA DOPRAVCE'!$K22*'Vypocty indexu'!L30*('Cenova nabidka CNG'!$F18+IF(OR(L$33&lt;SH,L$33&gt;HH),'Cenova nabidka CNG'!$G18*1/(1+L$33)*IF(NaPoVo=0,0,'Beh smlouvy'!K$8/NaPoVo)+'Cenova nabidka CNG'!$H18*1/(1+L$33),'Cenova nabidka CNG'!$G18+'Cenova nabidka CNG'!$H18))</f>
        <v>0</v>
      </c>
      <c r="M19" s="124">
        <f>'NABIDKA DOPRAVCE'!$K22*'Vypocty indexu'!M30*('Cenova nabidka CNG'!$F18+IF(OR(M$33&lt;SH,M$33&gt;HH),'Cenova nabidka CNG'!$G18*1/(1+M$33)*IF(NaPoVo=0,0,'Beh smlouvy'!L$8/NaPoVo)+'Cenova nabidka CNG'!$H18*1/(1+M$33),'Cenova nabidka CNG'!$G18+'Cenova nabidka CNG'!$H18))</f>
        <v>0</v>
      </c>
      <c r="N19" s="124">
        <f>'NABIDKA DOPRAVCE'!$K22*'Vypocty indexu'!N30*('Cenova nabidka CNG'!$F18+IF(OR(N$33&lt;SH,N$33&gt;HH),'Cenova nabidka CNG'!$G18*1/(1+N$33)*IF(NaPoVo=0,0,'Beh smlouvy'!M$8/NaPoVo)+'Cenova nabidka CNG'!$H18*1/(1+N$33),'Cenova nabidka CNG'!$G18+'Cenova nabidka CNG'!$H18))</f>
        <v>0</v>
      </c>
    </row>
    <row r="20" spans="2:14" outlineLevel="1">
      <c r="B20" s="60" t="s">
        <v>41</v>
      </c>
      <c r="C20" s="47" t="s">
        <v>64</v>
      </c>
      <c r="D20" s="202"/>
      <c r="E20" s="124">
        <f>'NABIDKA DOPRAVCE'!$K23*'Vypocty indexu'!E31*('Cenova nabidka CNG'!$F19+IF(OR(E$33&lt;SH,E$33&gt;HH),'Cenova nabidka CNG'!$G19*1/(1+E$33)*IF(NaPoVo=0,0,'Beh smlouvy'!D$8/NaPoVo)+'Cenova nabidka CNG'!$H19*1/(1+E$33),'Cenova nabidka CNG'!$G19+'Cenova nabidka CNG'!$H19))</f>
        <v>0</v>
      </c>
      <c r="F20" s="124">
        <f>'NABIDKA DOPRAVCE'!$K23*'Vypocty indexu'!F31*('Cenova nabidka CNG'!$F19+IF(OR(F$33&lt;SH,F$33&gt;HH),'Cenova nabidka CNG'!$G19*1/(1+F$33)*IF(NaPoVo=0,0,'Beh smlouvy'!E$8/NaPoVo)+'Cenova nabidka CNG'!$H19*1/(1+F$33),'Cenova nabidka CNG'!$G19+'Cenova nabidka CNG'!$H19))</f>
        <v>0</v>
      </c>
      <c r="G20" s="124">
        <f>'NABIDKA DOPRAVCE'!$K23*'Vypocty indexu'!G31*('Cenova nabidka CNG'!$F19+IF(OR(G$33&lt;SH,G$33&gt;HH),'Cenova nabidka CNG'!$G19*1/(1+G$33)*IF(NaPoVo=0,0,'Beh smlouvy'!F$8/NaPoVo)+'Cenova nabidka CNG'!$H19*1/(1+G$33),'Cenova nabidka CNG'!$G19+'Cenova nabidka CNG'!$H19))</f>
        <v>0</v>
      </c>
      <c r="H20" s="124">
        <f>'NABIDKA DOPRAVCE'!$K23*'Vypocty indexu'!H31*('Cenova nabidka CNG'!$F19+IF(OR(H$33&lt;SH,H$33&gt;HH),'Cenova nabidka CNG'!$G19*1/(1+H$33)*IF(NaPoVo=0,0,'Beh smlouvy'!G$8/NaPoVo)+'Cenova nabidka CNG'!$H19*1/(1+H$33),'Cenova nabidka CNG'!$G19+'Cenova nabidka CNG'!$H19))</f>
        <v>0</v>
      </c>
      <c r="I20" s="124">
        <f>'NABIDKA DOPRAVCE'!$K23*'Vypocty indexu'!I31*('Cenova nabidka CNG'!$F19+IF(OR(I$33&lt;SH,I$33&gt;HH),'Cenova nabidka CNG'!$G19*1/(1+I$33)*IF(NaPoVo=0,0,'Beh smlouvy'!H$8/NaPoVo)+'Cenova nabidka CNG'!$H19*1/(1+I$33),'Cenova nabidka CNG'!$G19+'Cenova nabidka CNG'!$H19))</f>
        <v>0</v>
      </c>
      <c r="J20" s="124">
        <f>'NABIDKA DOPRAVCE'!$K23*'Vypocty indexu'!J31*('Cenova nabidka CNG'!$F19+IF(OR(J$33&lt;SH,J$33&gt;HH),'Cenova nabidka CNG'!$G19*1/(1+J$33)*IF(NaPoVo=0,0,'Beh smlouvy'!I$8/NaPoVo)+'Cenova nabidka CNG'!$H19*1/(1+J$33),'Cenova nabidka CNG'!$G19+'Cenova nabidka CNG'!$H19))</f>
        <v>0</v>
      </c>
      <c r="K20" s="124">
        <f>'NABIDKA DOPRAVCE'!$K23*'Vypocty indexu'!K31*('Cenova nabidka CNG'!$F19+IF(OR(K$33&lt;SH,K$33&gt;HH),'Cenova nabidka CNG'!$G19*1/(1+K$33)*IF(NaPoVo=0,0,'Beh smlouvy'!J$8/NaPoVo)+'Cenova nabidka CNG'!$H19*1/(1+K$33),'Cenova nabidka CNG'!$G19+'Cenova nabidka CNG'!$H19))</f>
        <v>0</v>
      </c>
      <c r="L20" s="124">
        <f>'NABIDKA DOPRAVCE'!$K23*'Vypocty indexu'!L31*('Cenova nabidka CNG'!$F19+IF(OR(L$33&lt;SH,L$33&gt;HH),'Cenova nabidka CNG'!$G19*1/(1+L$33)*IF(NaPoVo=0,0,'Beh smlouvy'!K$8/NaPoVo)+'Cenova nabidka CNG'!$H19*1/(1+L$33),'Cenova nabidka CNG'!$G19+'Cenova nabidka CNG'!$H19))</f>
        <v>0</v>
      </c>
      <c r="M20" s="124">
        <f>'NABIDKA DOPRAVCE'!$K23*'Vypocty indexu'!M31*('Cenova nabidka CNG'!$F19+IF(OR(M$33&lt;SH,M$33&gt;HH),'Cenova nabidka CNG'!$G19*1/(1+M$33)*IF(NaPoVo=0,0,'Beh smlouvy'!L$8/NaPoVo)+'Cenova nabidka CNG'!$H19*1/(1+M$33),'Cenova nabidka CNG'!$G19+'Cenova nabidka CNG'!$H19))</f>
        <v>0</v>
      </c>
      <c r="N20" s="124">
        <f>'NABIDKA DOPRAVCE'!$K23*'Vypocty indexu'!N31*('Cenova nabidka CNG'!$F19+IF(OR(N$33&lt;SH,N$33&gt;HH),'Cenova nabidka CNG'!$G19*1/(1+N$33)*IF(NaPoVo=0,0,'Beh smlouvy'!M$8/NaPoVo)+'Cenova nabidka CNG'!$H19*1/(1+N$33),'Cenova nabidka CNG'!$G19+'Cenova nabidka CNG'!$H19))</f>
        <v>0</v>
      </c>
    </row>
    <row r="21" spans="2:14" outlineLevel="1">
      <c r="B21" s="60">
        <v>18</v>
      </c>
      <c r="C21" s="47" t="s">
        <v>13</v>
      </c>
      <c r="D21" s="202"/>
      <c r="E21" s="124">
        <f>'NABIDKA DOPRAVCE'!$K24*'Vypocty indexu'!E32*('Cenova nabidka CNG'!$F20+IF(OR(E$33&lt;SH,E$33&gt;HH),'Cenova nabidka CNG'!$G20*1/(1+E$33)*IF(NaPoVo=0,0,'Beh smlouvy'!D$8/NaPoVo)+'Cenova nabidka CNG'!$H20*1/(1+E$33),'Cenova nabidka CNG'!$G20+'Cenova nabidka CNG'!$H20))</f>
        <v>0</v>
      </c>
      <c r="F21" s="124">
        <f>'NABIDKA DOPRAVCE'!$K24*'Vypocty indexu'!F32*('Cenova nabidka CNG'!$F20+IF(OR(F$33&lt;SH,F$33&gt;HH),'Cenova nabidka CNG'!$G20*1/(1+F$33)*IF(NaPoVo=0,0,'Beh smlouvy'!E$8/NaPoVo)+'Cenova nabidka CNG'!$H20*1/(1+F$33),'Cenova nabidka CNG'!$G20+'Cenova nabidka CNG'!$H20))</f>
        <v>0</v>
      </c>
      <c r="G21" s="124">
        <f>'NABIDKA DOPRAVCE'!$K24*'Vypocty indexu'!G32*('Cenova nabidka CNG'!$F20+IF(OR(G$33&lt;SH,G$33&gt;HH),'Cenova nabidka CNG'!$G20*1/(1+G$33)*IF(NaPoVo=0,0,'Beh smlouvy'!F$8/NaPoVo)+'Cenova nabidka CNG'!$H20*1/(1+G$33),'Cenova nabidka CNG'!$G20+'Cenova nabidka CNG'!$H20))</f>
        <v>0</v>
      </c>
      <c r="H21" s="124">
        <f>'NABIDKA DOPRAVCE'!$K24*'Vypocty indexu'!H32*('Cenova nabidka CNG'!$F20+IF(OR(H$33&lt;SH,H$33&gt;HH),'Cenova nabidka CNG'!$G20*1/(1+H$33)*IF(NaPoVo=0,0,'Beh smlouvy'!G$8/NaPoVo)+'Cenova nabidka CNG'!$H20*1/(1+H$33),'Cenova nabidka CNG'!$G20+'Cenova nabidka CNG'!$H20))</f>
        <v>0</v>
      </c>
      <c r="I21" s="124">
        <f>'NABIDKA DOPRAVCE'!$K24*'Vypocty indexu'!I32*('Cenova nabidka CNG'!$F20+IF(OR(I$33&lt;SH,I$33&gt;HH),'Cenova nabidka CNG'!$G20*1/(1+I$33)*IF(NaPoVo=0,0,'Beh smlouvy'!H$8/NaPoVo)+'Cenova nabidka CNG'!$H20*1/(1+I$33),'Cenova nabidka CNG'!$G20+'Cenova nabidka CNG'!$H20))</f>
        <v>0</v>
      </c>
      <c r="J21" s="124">
        <f>'NABIDKA DOPRAVCE'!$K24*'Vypocty indexu'!J32*('Cenova nabidka CNG'!$F20+IF(OR(J$33&lt;SH,J$33&gt;HH),'Cenova nabidka CNG'!$G20*1/(1+J$33)*IF(NaPoVo=0,0,'Beh smlouvy'!I$8/NaPoVo)+'Cenova nabidka CNG'!$H20*1/(1+J$33),'Cenova nabidka CNG'!$G20+'Cenova nabidka CNG'!$H20))</f>
        <v>0</v>
      </c>
      <c r="K21" s="124">
        <f>'NABIDKA DOPRAVCE'!$K24*'Vypocty indexu'!K32*('Cenova nabidka CNG'!$F20+IF(OR(K$33&lt;SH,K$33&gt;HH),'Cenova nabidka CNG'!$G20*1/(1+K$33)*IF(NaPoVo=0,0,'Beh smlouvy'!J$8/NaPoVo)+'Cenova nabidka CNG'!$H20*1/(1+K$33),'Cenova nabidka CNG'!$G20+'Cenova nabidka CNG'!$H20))</f>
        <v>0</v>
      </c>
      <c r="L21" s="124">
        <f>'NABIDKA DOPRAVCE'!$K24*'Vypocty indexu'!L32*('Cenova nabidka CNG'!$F20+IF(OR(L$33&lt;SH,L$33&gt;HH),'Cenova nabidka CNG'!$G20*1/(1+L$33)*IF(NaPoVo=0,0,'Beh smlouvy'!K$8/NaPoVo)+'Cenova nabidka CNG'!$H20*1/(1+L$33),'Cenova nabidka CNG'!$G20+'Cenova nabidka CNG'!$H20))</f>
        <v>0</v>
      </c>
      <c r="M21" s="124">
        <f>'NABIDKA DOPRAVCE'!$K24*'Vypocty indexu'!M32*('Cenova nabidka CNG'!$F20+IF(OR(M$33&lt;SH,M$33&gt;HH),'Cenova nabidka CNG'!$G20*1/(1+M$33)*IF(NaPoVo=0,0,'Beh smlouvy'!L$8/NaPoVo)+'Cenova nabidka CNG'!$H20*1/(1+M$33),'Cenova nabidka CNG'!$G20+'Cenova nabidka CNG'!$H20))</f>
        <v>0</v>
      </c>
      <c r="N21" s="124">
        <f>'NABIDKA DOPRAVCE'!$K24*'Vypocty indexu'!N32*('Cenova nabidka CNG'!$F20+IF(OR(N$33&lt;SH,N$33&gt;HH),'Cenova nabidka CNG'!$G20*1/(1+N$33)*IF(NaPoVo=0,0,'Beh smlouvy'!M$8/NaPoVo)+'Cenova nabidka CNG'!$H20*1/(1+N$33),'Cenova nabidka CNG'!$G20+'Cenova nabidka CNG'!$H20))</f>
        <v>0</v>
      </c>
    </row>
    <row r="22" spans="2:14" outlineLevel="1">
      <c r="B22" s="60">
        <v>19</v>
      </c>
      <c r="C22" s="47" t="s">
        <v>14</v>
      </c>
      <c r="D22" s="202"/>
      <c r="E22" s="124">
        <f>'NABIDKA DOPRAVCE'!$K25*'Vypocty indexu'!E33*('Cenova nabidka CNG'!$F21+IF(OR(E$33&lt;SH,E$33&gt;HH),'Cenova nabidka CNG'!$G21*1/(1+E$33)*IF(NaPoVo=0,0,'Beh smlouvy'!D$8/NaPoVo)+'Cenova nabidka CNG'!$H21*1/(1+E$33),'Cenova nabidka CNG'!$G21+'Cenova nabidka CNG'!$H21))</f>
        <v>0</v>
      </c>
      <c r="F22" s="124">
        <f>'NABIDKA DOPRAVCE'!$K25*'Vypocty indexu'!F33*('Cenova nabidka CNG'!$F21+IF(OR(F$33&lt;SH,F$33&gt;HH),'Cenova nabidka CNG'!$G21*1/(1+F$33)*IF(NaPoVo=0,0,'Beh smlouvy'!E$8/NaPoVo)+'Cenova nabidka CNG'!$H21*1/(1+F$33),'Cenova nabidka CNG'!$G21+'Cenova nabidka CNG'!$H21))</f>
        <v>0</v>
      </c>
      <c r="G22" s="124">
        <f>'NABIDKA DOPRAVCE'!$K25*'Vypocty indexu'!G33*('Cenova nabidka CNG'!$F21+IF(OR(G$33&lt;SH,G$33&gt;HH),'Cenova nabidka CNG'!$G21*1/(1+G$33)*IF(NaPoVo=0,0,'Beh smlouvy'!F$8/NaPoVo)+'Cenova nabidka CNG'!$H21*1/(1+G$33),'Cenova nabidka CNG'!$G21+'Cenova nabidka CNG'!$H21))</f>
        <v>0</v>
      </c>
      <c r="H22" s="124">
        <f>'NABIDKA DOPRAVCE'!$K25*'Vypocty indexu'!H33*('Cenova nabidka CNG'!$F21+IF(OR(H$33&lt;SH,H$33&gt;HH),'Cenova nabidka CNG'!$G21*1/(1+H$33)*IF(NaPoVo=0,0,'Beh smlouvy'!G$8/NaPoVo)+'Cenova nabidka CNG'!$H21*1/(1+H$33),'Cenova nabidka CNG'!$G21+'Cenova nabidka CNG'!$H21))</f>
        <v>0</v>
      </c>
      <c r="I22" s="124">
        <f>'NABIDKA DOPRAVCE'!$K25*'Vypocty indexu'!I33*('Cenova nabidka CNG'!$F21+IF(OR(I$33&lt;SH,I$33&gt;HH),'Cenova nabidka CNG'!$G21*1/(1+I$33)*IF(NaPoVo=0,0,'Beh smlouvy'!H$8/NaPoVo)+'Cenova nabidka CNG'!$H21*1/(1+I$33),'Cenova nabidka CNG'!$G21+'Cenova nabidka CNG'!$H21))</f>
        <v>0</v>
      </c>
      <c r="J22" s="124">
        <f>'NABIDKA DOPRAVCE'!$K25*'Vypocty indexu'!J33*('Cenova nabidka CNG'!$F21+IF(OR(J$33&lt;SH,J$33&gt;HH),'Cenova nabidka CNG'!$G21*1/(1+J$33)*IF(NaPoVo=0,0,'Beh smlouvy'!I$8/NaPoVo)+'Cenova nabidka CNG'!$H21*1/(1+J$33),'Cenova nabidka CNG'!$G21+'Cenova nabidka CNG'!$H21))</f>
        <v>0</v>
      </c>
      <c r="K22" s="124">
        <f>'NABIDKA DOPRAVCE'!$K25*'Vypocty indexu'!K33*('Cenova nabidka CNG'!$F21+IF(OR(K$33&lt;SH,K$33&gt;HH),'Cenova nabidka CNG'!$G21*1/(1+K$33)*IF(NaPoVo=0,0,'Beh smlouvy'!J$8/NaPoVo)+'Cenova nabidka CNG'!$H21*1/(1+K$33),'Cenova nabidka CNG'!$G21+'Cenova nabidka CNG'!$H21))</f>
        <v>0</v>
      </c>
      <c r="L22" s="124">
        <f>'NABIDKA DOPRAVCE'!$K25*'Vypocty indexu'!L33*('Cenova nabidka CNG'!$F21+IF(OR(L$33&lt;SH,L$33&gt;HH),'Cenova nabidka CNG'!$G21*1/(1+L$33)*IF(NaPoVo=0,0,'Beh smlouvy'!K$8/NaPoVo)+'Cenova nabidka CNG'!$H21*1/(1+L$33),'Cenova nabidka CNG'!$G21+'Cenova nabidka CNG'!$H21))</f>
        <v>0</v>
      </c>
      <c r="M22" s="124">
        <f>'NABIDKA DOPRAVCE'!$K25*'Vypocty indexu'!M33*('Cenova nabidka CNG'!$F21+IF(OR(M$33&lt;SH,M$33&gt;HH),'Cenova nabidka CNG'!$G21*1/(1+M$33)*IF(NaPoVo=0,0,'Beh smlouvy'!L$8/NaPoVo)+'Cenova nabidka CNG'!$H21*1/(1+M$33),'Cenova nabidka CNG'!$G21+'Cenova nabidka CNG'!$H21))</f>
        <v>0</v>
      </c>
      <c r="N22" s="124">
        <f>'NABIDKA DOPRAVCE'!$K25*'Vypocty indexu'!N33*('Cenova nabidka CNG'!$F21+IF(OR(N$33&lt;SH,N$33&gt;HH),'Cenova nabidka CNG'!$G21*1/(1+N$33)*IF(NaPoVo=0,0,'Beh smlouvy'!M$8/NaPoVo)+'Cenova nabidka CNG'!$H21*1/(1+N$33),'Cenova nabidka CNG'!$G21+'Cenova nabidka CNG'!$H21))</f>
        <v>0</v>
      </c>
    </row>
    <row r="23" spans="2:14" outlineLevel="1">
      <c r="B23" s="60">
        <v>20</v>
      </c>
      <c r="C23" s="47" t="s">
        <v>15</v>
      </c>
      <c r="D23" s="202"/>
      <c r="E23" s="124">
        <f>'NABIDKA DOPRAVCE'!$K26*'Vypocty indexu'!E34*('Cenova nabidka CNG'!$F22+IF(OR(E$33&lt;SH,E$33&gt;HH),'Cenova nabidka CNG'!$G22*1/(1+E$33)*IF(NaPoVo=0,0,'Beh smlouvy'!D$8/NaPoVo)+'Cenova nabidka CNG'!$H22*1/(1+E$33),'Cenova nabidka CNG'!$G22+'Cenova nabidka CNG'!$H22))</f>
        <v>0</v>
      </c>
      <c r="F23" s="124">
        <f>'NABIDKA DOPRAVCE'!$K26*'Vypocty indexu'!F34*('Cenova nabidka CNG'!$F22+IF(OR(F$33&lt;SH,F$33&gt;HH),'Cenova nabidka CNG'!$G22*1/(1+F$33)*IF(NaPoVo=0,0,'Beh smlouvy'!E$8/NaPoVo)+'Cenova nabidka CNG'!$H22*1/(1+F$33),'Cenova nabidka CNG'!$G22+'Cenova nabidka CNG'!$H22))</f>
        <v>0</v>
      </c>
      <c r="G23" s="124">
        <f>'NABIDKA DOPRAVCE'!$K26*'Vypocty indexu'!G34*('Cenova nabidka CNG'!$F22+IF(OR(G$33&lt;SH,G$33&gt;HH),'Cenova nabidka CNG'!$G22*1/(1+G$33)*IF(NaPoVo=0,0,'Beh smlouvy'!F$8/NaPoVo)+'Cenova nabidka CNG'!$H22*1/(1+G$33),'Cenova nabidka CNG'!$G22+'Cenova nabidka CNG'!$H22))</f>
        <v>0</v>
      </c>
      <c r="H23" s="124">
        <f>'NABIDKA DOPRAVCE'!$K26*'Vypocty indexu'!H34*('Cenova nabidka CNG'!$F22+IF(OR(H$33&lt;SH,H$33&gt;HH),'Cenova nabidka CNG'!$G22*1/(1+H$33)*IF(NaPoVo=0,0,'Beh smlouvy'!G$8/NaPoVo)+'Cenova nabidka CNG'!$H22*1/(1+H$33),'Cenova nabidka CNG'!$G22+'Cenova nabidka CNG'!$H22))</f>
        <v>0</v>
      </c>
      <c r="I23" s="124">
        <f>'NABIDKA DOPRAVCE'!$K26*'Vypocty indexu'!I34*('Cenova nabidka CNG'!$F22+IF(OR(I$33&lt;SH,I$33&gt;HH),'Cenova nabidka CNG'!$G22*1/(1+I$33)*IF(NaPoVo=0,0,'Beh smlouvy'!H$8/NaPoVo)+'Cenova nabidka CNG'!$H22*1/(1+I$33),'Cenova nabidka CNG'!$G22+'Cenova nabidka CNG'!$H22))</f>
        <v>0</v>
      </c>
      <c r="J23" s="124">
        <f>'NABIDKA DOPRAVCE'!$K26*'Vypocty indexu'!J34*('Cenova nabidka CNG'!$F22+IF(OR(J$33&lt;SH,J$33&gt;HH),'Cenova nabidka CNG'!$G22*1/(1+J$33)*IF(NaPoVo=0,0,'Beh smlouvy'!I$8/NaPoVo)+'Cenova nabidka CNG'!$H22*1/(1+J$33),'Cenova nabidka CNG'!$G22+'Cenova nabidka CNG'!$H22))</f>
        <v>0</v>
      </c>
      <c r="K23" s="124">
        <f>'NABIDKA DOPRAVCE'!$K26*'Vypocty indexu'!K34*('Cenova nabidka CNG'!$F22+IF(OR(K$33&lt;SH,K$33&gt;HH),'Cenova nabidka CNG'!$G22*1/(1+K$33)*IF(NaPoVo=0,0,'Beh smlouvy'!J$8/NaPoVo)+'Cenova nabidka CNG'!$H22*1/(1+K$33),'Cenova nabidka CNG'!$G22+'Cenova nabidka CNG'!$H22))</f>
        <v>0</v>
      </c>
      <c r="L23" s="124">
        <f>'NABIDKA DOPRAVCE'!$K26*'Vypocty indexu'!L34*('Cenova nabidka CNG'!$F22+IF(OR(L$33&lt;SH,L$33&gt;HH),'Cenova nabidka CNG'!$G22*1/(1+L$33)*IF(NaPoVo=0,0,'Beh smlouvy'!K$8/NaPoVo)+'Cenova nabidka CNG'!$H22*1/(1+L$33),'Cenova nabidka CNG'!$G22+'Cenova nabidka CNG'!$H22))</f>
        <v>0</v>
      </c>
      <c r="M23" s="124">
        <f>'NABIDKA DOPRAVCE'!$K26*'Vypocty indexu'!M34*('Cenova nabidka CNG'!$F22+IF(OR(M$33&lt;SH,M$33&gt;HH),'Cenova nabidka CNG'!$G22*1/(1+M$33)*IF(NaPoVo=0,0,'Beh smlouvy'!L$8/NaPoVo)+'Cenova nabidka CNG'!$H22*1/(1+M$33),'Cenova nabidka CNG'!$G22+'Cenova nabidka CNG'!$H22))</f>
        <v>0</v>
      </c>
      <c r="N23" s="124">
        <f>'NABIDKA DOPRAVCE'!$K26*'Vypocty indexu'!N34*('Cenova nabidka CNG'!$F22+IF(OR(N$33&lt;SH,N$33&gt;HH),'Cenova nabidka CNG'!$G22*1/(1+N$33)*IF(NaPoVo=0,0,'Beh smlouvy'!M$8/NaPoVo)+'Cenova nabidka CNG'!$H22*1/(1+N$33),'Cenova nabidka CNG'!$G22+'Cenova nabidka CNG'!$H22))</f>
        <v>0</v>
      </c>
    </row>
    <row r="24" spans="2:14" outlineLevel="1">
      <c r="B24" s="60">
        <v>21</v>
      </c>
      <c r="C24" s="47" t="s">
        <v>16</v>
      </c>
      <c r="D24" s="202"/>
      <c r="E24" s="124">
        <f>'NABIDKA DOPRAVCE'!$K27*'Vypocty indexu'!E35*('Cenova nabidka CNG'!$F23+IF(OR(E$33&lt;SH,E$33&gt;HH),'Cenova nabidka CNG'!$G23*1/(1+E$33)*IF(NaPoVo=0,0,'Beh smlouvy'!D$8/NaPoVo)+'Cenova nabidka CNG'!$H23*1/(1+E$33),'Cenova nabidka CNG'!$G23+'Cenova nabidka CNG'!$H23))</f>
        <v>0</v>
      </c>
      <c r="F24" s="124">
        <f>'NABIDKA DOPRAVCE'!$K27*'Vypocty indexu'!F35*('Cenova nabidka CNG'!$F23+IF(OR(F$33&lt;SH,F$33&gt;HH),'Cenova nabidka CNG'!$G23*1/(1+F$33)*IF(NaPoVo=0,0,'Beh smlouvy'!E$8/NaPoVo)+'Cenova nabidka CNG'!$H23*1/(1+F$33),'Cenova nabidka CNG'!$G23+'Cenova nabidka CNG'!$H23))</f>
        <v>0</v>
      </c>
      <c r="G24" s="124">
        <f>'NABIDKA DOPRAVCE'!$K27*'Vypocty indexu'!G35*('Cenova nabidka CNG'!$F23+IF(OR(G$33&lt;SH,G$33&gt;HH),'Cenova nabidka CNG'!$G23*1/(1+G$33)*IF(NaPoVo=0,0,'Beh smlouvy'!F$8/NaPoVo)+'Cenova nabidka CNG'!$H23*1/(1+G$33),'Cenova nabidka CNG'!$G23+'Cenova nabidka CNG'!$H23))</f>
        <v>0</v>
      </c>
      <c r="H24" s="124">
        <f>'NABIDKA DOPRAVCE'!$K27*'Vypocty indexu'!H35*('Cenova nabidka CNG'!$F23+IF(OR(H$33&lt;SH,H$33&gt;HH),'Cenova nabidka CNG'!$G23*1/(1+H$33)*IF(NaPoVo=0,0,'Beh smlouvy'!G$8/NaPoVo)+'Cenova nabidka CNG'!$H23*1/(1+H$33),'Cenova nabidka CNG'!$G23+'Cenova nabidka CNG'!$H23))</f>
        <v>0</v>
      </c>
      <c r="I24" s="124">
        <f>'NABIDKA DOPRAVCE'!$K27*'Vypocty indexu'!I35*('Cenova nabidka CNG'!$F23+IF(OR(I$33&lt;SH,I$33&gt;HH),'Cenova nabidka CNG'!$G23*1/(1+I$33)*IF(NaPoVo=0,0,'Beh smlouvy'!H$8/NaPoVo)+'Cenova nabidka CNG'!$H23*1/(1+I$33),'Cenova nabidka CNG'!$G23+'Cenova nabidka CNG'!$H23))</f>
        <v>0</v>
      </c>
      <c r="J24" s="124">
        <f>'NABIDKA DOPRAVCE'!$K27*'Vypocty indexu'!J35*('Cenova nabidka CNG'!$F23+IF(OR(J$33&lt;SH,J$33&gt;HH),'Cenova nabidka CNG'!$G23*1/(1+J$33)*IF(NaPoVo=0,0,'Beh smlouvy'!I$8/NaPoVo)+'Cenova nabidka CNG'!$H23*1/(1+J$33),'Cenova nabidka CNG'!$G23+'Cenova nabidka CNG'!$H23))</f>
        <v>0</v>
      </c>
      <c r="K24" s="124">
        <f>'NABIDKA DOPRAVCE'!$K27*'Vypocty indexu'!K35*('Cenova nabidka CNG'!$F23+IF(OR(K$33&lt;SH,K$33&gt;HH),'Cenova nabidka CNG'!$G23*1/(1+K$33)*IF(NaPoVo=0,0,'Beh smlouvy'!J$8/NaPoVo)+'Cenova nabidka CNG'!$H23*1/(1+K$33),'Cenova nabidka CNG'!$G23+'Cenova nabidka CNG'!$H23))</f>
        <v>0</v>
      </c>
      <c r="L24" s="124">
        <f>'NABIDKA DOPRAVCE'!$K27*'Vypocty indexu'!L35*('Cenova nabidka CNG'!$F23+IF(OR(L$33&lt;SH,L$33&gt;HH),'Cenova nabidka CNG'!$G23*1/(1+L$33)*IF(NaPoVo=0,0,'Beh smlouvy'!K$8/NaPoVo)+'Cenova nabidka CNG'!$H23*1/(1+L$33),'Cenova nabidka CNG'!$G23+'Cenova nabidka CNG'!$H23))</f>
        <v>0</v>
      </c>
      <c r="M24" s="124">
        <f>'NABIDKA DOPRAVCE'!$K27*'Vypocty indexu'!M35*('Cenova nabidka CNG'!$F23+IF(OR(M$33&lt;SH,M$33&gt;HH),'Cenova nabidka CNG'!$G23*1/(1+M$33)*IF(NaPoVo=0,0,'Beh smlouvy'!L$8/NaPoVo)+'Cenova nabidka CNG'!$H23*1/(1+M$33),'Cenova nabidka CNG'!$G23+'Cenova nabidka CNG'!$H23))</f>
        <v>0</v>
      </c>
      <c r="N24" s="124">
        <f>'NABIDKA DOPRAVCE'!$K27*'Vypocty indexu'!N35*('Cenova nabidka CNG'!$F23+IF(OR(N$33&lt;SH,N$33&gt;HH),'Cenova nabidka CNG'!$G23*1/(1+N$33)*IF(NaPoVo=0,0,'Beh smlouvy'!M$8/NaPoVo)+'Cenova nabidka CNG'!$H23*1/(1+N$33),'Cenova nabidka CNG'!$G23+'Cenova nabidka CNG'!$H23))</f>
        <v>0</v>
      </c>
    </row>
    <row r="25" spans="2:14" outlineLevel="1">
      <c r="B25" s="60">
        <v>22</v>
      </c>
      <c r="C25" s="47" t="s">
        <v>17</v>
      </c>
      <c r="D25" s="202"/>
      <c r="E25" s="124">
        <f>'NABIDKA DOPRAVCE'!$K28*'Vypocty indexu'!E36*('Cenova nabidka CNG'!$F24+IF(OR(E$33&lt;SH,E$33&gt;HH),'Cenova nabidka CNG'!$G24*1/(1+E$33)*IF(NaPoVo=0,0,'Beh smlouvy'!D$8/NaPoVo)+'Cenova nabidka CNG'!$H24*1/(1+E$33),'Cenova nabidka CNG'!$G24+'Cenova nabidka CNG'!$H24))</f>
        <v>0</v>
      </c>
      <c r="F25" s="124">
        <f>'NABIDKA DOPRAVCE'!$K28*'Vypocty indexu'!F36*('Cenova nabidka CNG'!$F24+IF(OR(F$33&lt;SH,F$33&gt;HH),'Cenova nabidka CNG'!$G24*1/(1+F$33)*IF(NaPoVo=0,0,'Beh smlouvy'!E$8/NaPoVo)+'Cenova nabidka CNG'!$H24*1/(1+F$33),'Cenova nabidka CNG'!$G24+'Cenova nabidka CNG'!$H24))</f>
        <v>0</v>
      </c>
      <c r="G25" s="124">
        <f>'NABIDKA DOPRAVCE'!$K28*'Vypocty indexu'!G36*('Cenova nabidka CNG'!$F24+IF(OR(G$33&lt;SH,G$33&gt;HH),'Cenova nabidka CNG'!$G24*1/(1+G$33)*IF(NaPoVo=0,0,'Beh smlouvy'!F$8/NaPoVo)+'Cenova nabidka CNG'!$H24*1/(1+G$33),'Cenova nabidka CNG'!$G24+'Cenova nabidka CNG'!$H24))</f>
        <v>0</v>
      </c>
      <c r="H25" s="124">
        <f>'NABIDKA DOPRAVCE'!$K28*'Vypocty indexu'!H36*('Cenova nabidka CNG'!$F24+IF(OR(H$33&lt;SH,H$33&gt;HH),'Cenova nabidka CNG'!$G24*1/(1+H$33)*IF(NaPoVo=0,0,'Beh smlouvy'!G$8/NaPoVo)+'Cenova nabidka CNG'!$H24*1/(1+H$33),'Cenova nabidka CNG'!$G24+'Cenova nabidka CNG'!$H24))</f>
        <v>0</v>
      </c>
      <c r="I25" s="124">
        <f>'NABIDKA DOPRAVCE'!$K28*'Vypocty indexu'!I36*('Cenova nabidka CNG'!$F24+IF(OR(I$33&lt;SH,I$33&gt;HH),'Cenova nabidka CNG'!$G24*1/(1+I$33)*IF(NaPoVo=0,0,'Beh smlouvy'!H$8/NaPoVo)+'Cenova nabidka CNG'!$H24*1/(1+I$33),'Cenova nabidka CNG'!$G24+'Cenova nabidka CNG'!$H24))</f>
        <v>0</v>
      </c>
      <c r="J25" s="124">
        <f>'NABIDKA DOPRAVCE'!$K28*'Vypocty indexu'!J36*('Cenova nabidka CNG'!$F24+IF(OR(J$33&lt;SH,J$33&gt;HH),'Cenova nabidka CNG'!$G24*1/(1+J$33)*IF(NaPoVo=0,0,'Beh smlouvy'!I$8/NaPoVo)+'Cenova nabidka CNG'!$H24*1/(1+J$33),'Cenova nabidka CNG'!$G24+'Cenova nabidka CNG'!$H24))</f>
        <v>0</v>
      </c>
      <c r="K25" s="124">
        <f>'NABIDKA DOPRAVCE'!$K28*'Vypocty indexu'!K36*('Cenova nabidka CNG'!$F24+IF(OR(K$33&lt;SH,K$33&gt;HH),'Cenova nabidka CNG'!$G24*1/(1+K$33)*IF(NaPoVo=0,0,'Beh smlouvy'!J$8/NaPoVo)+'Cenova nabidka CNG'!$H24*1/(1+K$33),'Cenova nabidka CNG'!$G24+'Cenova nabidka CNG'!$H24))</f>
        <v>0</v>
      </c>
      <c r="L25" s="124">
        <f>'NABIDKA DOPRAVCE'!$K28*'Vypocty indexu'!L36*('Cenova nabidka CNG'!$F24+IF(OR(L$33&lt;SH,L$33&gt;HH),'Cenova nabidka CNG'!$G24*1/(1+L$33)*IF(NaPoVo=0,0,'Beh smlouvy'!K$8/NaPoVo)+'Cenova nabidka CNG'!$H24*1/(1+L$33),'Cenova nabidka CNG'!$G24+'Cenova nabidka CNG'!$H24))</f>
        <v>0</v>
      </c>
      <c r="M25" s="124">
        <f>'NABIDKA DOPRAVCE'!$K28*'Vypocty indexu'!M36*('Cenova nabidka CNG'!$F24+IF(OR(M$33&lt;SH,M$33&gt;HH),'Cenova nabidka CNG'!$G24*1/(1+M$33)*IF(NaPoVo=0,0,'Beh smlouvy'!L$8/NaPoVo)+'Cenova nabidka CNG'!$H24*1/(1+M$33),'Cenova nabidka CNG'!$G24+'Cenova nabidka CNG'!$H24))</f>
        <v>0</v>
      </c>
      <c r="N25" s="124">
        <f>'NABIDKA DOPRAVCE'!$K28*'Vypocty indexu'!N36*('Cenova nabidka CNG'!$F24+IF(OR(N$33&lt;SH,N$33&gt;HH),'Cenova nabidka CNG'!$G24*1/(1+N$33)*IF(NaPoVo=0,0,'Beh smlouvy'!M$8/NaPoVo)+'Cenova nabidka CNG'!$H24*1/(1+N$33),'Cenova nabidka CNG'!$G24+'Cenova nabidka CNG'!$H24))</f>
        <v>0</v>
      </c>
    </row>
    <row r="26" spans="2:14" outlineLevel="1">
      <c r="B26" s="60">
        <v>23</v>
      </c>
      <c r="C26" s="47" t="s">
        <v>18</v>
      </c>
      <c r="D26" s="202"/>
      <c r="E26" s="124">
        <f>'NABIDKA DOPRAVCE'!$K29*'Vypocty indexu'!E37*('Cenova nabidka CNG'!$F25+IF(OR(E$33&lt;SH,E$33&gt;HH),'Cenova nabidka CNG'!$G25*1/(1+E$33)*IF(NaPoVo=0,0,'Beh smlouvy'!D$8/NaPoVo)+'Cenova nabidka CNG'!$H25*1/(1+E$33),'Cenova nabidka CNG'!$G25+'Cenova nabidka CNG'!$H25))</f>
        <v>0</v>
      </c>
      <c r="F26" s="124">
        <f>'NABIDKA DOPRAVCE'!$K29*'Vypocty indexu'!F37*('Cenova nabidka CNG'!$F25+IF(OR(F$33&lt;SH,F$33&gt;HH),'Cenova nabidka CNG'!$G25*1/(1+F$33)*IF(NaPoVo=0,0,'Beh smlouvy'!E$8/NaPoVo)+'Cenova nabidka CNG'!$H25*1/(1+F$33),'Cenova nabidka CNG'!$G25+'Cenova nabidka CNG'!$H25))</f>
        <v>0</v>
      </c>
      <c r="G26" s="124">
        <f>'NABIDKA DOPRAVCE'!$K29*'Vypocty indexu'!G37*('Cenova nabidka CNG'!$F25+IF(OR(G$33&lt;SH,G$33&gt;HH),'Cenova nabidka CNG'!$G25*1/(1+G$33)*IF(NaPoVo=0,0,'Beh smlouvy'!F$8/NaPoVo)+'Cenova nabidka CNG'!$H25*1/(1+G$33),'Cenova nabidka CNG'!$G25+'Cenova nabidka CNG'!$H25))</f>
        <v>0</v>
      </c>
      <c r="H26" s="124">
        <f>'NABIDKA DOPRAVCE'!$K29*'Vypocty indexu'!H37*('Cenova nabidka CNG'!$F25+IF(OR(H$33&lt;SH,H$33&gt;HH),'Cenova nabidka CNG'!$G25*1/(1+H$33)*IF(NaPoVo=0,0,'Beh smlouvy'!G$8/NaPoVo)+'Cenova nabidka CNG'!$H25*1/(1+H$33),'Cenova nabidka CNG'!$G25+'Cenova nabidka CNG'!$H25))</f>
        <v>0</v>
      </c>
      <c r="I26" s="124">
        <f>'NABIDKA DOPRAVCE'!$K29*'Vypocty indexu'!I37*('Cenova nabidka CNG'!$F25+IF(OR(I$33&lt;SH,I$33&gt;HH),'Cenova nabidka CNG'!$G25*1/(1+I$33)*IF(NaPoVo=0,0,'Beh smlouvy'!H$8/NaPoVo)+'Cenova nabidka CNG'!$H25*1/(1+I$33),'Cenova nabidka CNG'!$G25+'Cenova nabidka CNG'!$H25))</f>
        <v>0</v>
      </c>
      <c r="J26" s="124">
        <f>'NABIDKA DOPRAVCE'!$K29*'Vypocty indexu'!J37*('Cenova nabidka CNG'!$F25+IF(OR(J$33&lt;SH,J$33&gt;HH),'Cenova nabidka CNG'!$G25*1/(1+J$33)*IF(NaPoVo=0,0,'Beh smlouvy'!I$8/NaPoVo)+'Cenova nabidka CNG'!$H25*1/(1+J$33),'Cenova nabidka CNG'!$G25+'Cenova nabidka CNG'!$H25))</f>
        <v>0</v>
      </c>
      <c r="K26" s="124">
        <f>'NABIDKA DOPRAVCE'!$K29*'Vypocty indexu'!K37*('Cenova nabidka CNG'!$F25+IF(OR(K$33&lt;SH,K$33&gt;HH),'Cenova nabidka CNG'!$G25*1/(1+K$33)*IF(NaPoVo=0,0,'Beh smlouvy'!J$8/NaPoVo)+'Cenova nabidka CNG'!$H25*1/(1+K$33),'Cenova nabidka CNG'!$G25+'Cenova nabidka CNG'!$H25))</f>
        <v>0</v>
      </c>
      <c r="L26" s="124">
        <f>'NABIDKA DOPRAVCE'!$K29*'Vypocty indexu'!L37*('Cenova nabidka CNG'!$F25+IF(OR(L$33&lt;SH,L$33&gt;HH),'Cenova nabidka CNG'!$G25*1/(1+L$33)*IF(NaPoVo=0,0,'Beh smlouvy'!K$8/NaPoVo)+'Cenova nabidka CNG'!$H25*1/(1+L$33),'Cenova nabidka CNG'!$G25+'Cenova nabidka CNG'!$H25))</f>
        <v>0</v>
      </c>
      <c r="M26" s="124">
        <f>'NABIDKA DOPRAVCE'!$K29*'Vypocty indexu'!M37*('Cenova nabidka CNG'!$F25+IF(OR(M$33&lt;SH,M$33&gt;HH),'Cenova nabidka CNG'!$G25*1/(1+M$33)*IF(NaPoVo=0,0,'Beh smlouvy'!L$8/NaPoVo)+'Cenova nabidka CNG'!$H25*1/(1+M$33),'Cenova nabidka CNG'!$G25+'Cenova nabidka CNG'!$H25))</f>
        <v>0</v>
      </c>
      <c r="N26" s="124">
        <f>'NABIDKA DOPRAVCE'!$K29*'Vypocty indexu'!N37*('Cenova nabidka CNG'!$F25+IF(OR(N$33&lt;SH,N$33&gt;HH),'Cenova nabidka CNG'!$G25*1/(1+N$33)*IF(NaPoVo=0,0,'Beh smlouvy'!M$8/NaPoVo)+'Cenova nabidka CNG'!$H25*1/(1+N$33),'Cenova nabidka CNG'!$G25+'Cenova nabidka CNG'!$H25))</f>
        <v>0</v>
      </c>
    </row>
    <row r="27" spans="2:14" outlineLevel="1">
      <c r="B27" s="60">
        <v>24</v>
      </c>
      <c r="C27" s="47" t="s">
        <v>19</v>
      </c>
      <c r="D27" s="202"/>
      <c r="E27" s="124">
        <f>'NABIDKA DOPRAVCE'!$K30*'Vypocty indexu'!E38*('Cenova nabidka CNG'!$F26+IF(OR(E$33&lt;SH,E$33&gt;HH),'Cenova nabidka CNG'!$G26*1/(1+E$33)*IF(NaPoVo=0,0,'Beh smlouvy'!D$8/NaPoVo)+'Cenova nabidka CNG'!$H26*1/(1+E$33),'Cenova nabidka CNG'!$G26+'Cenova nabidka CNG'!$H26))</f>
        <v>0</v>
      </c>
      <c r="F27" s="124">
        <f>'NABIDKA DOPRAVCE'!$K30*'Vypocty indexu'!F38*('Cenova nabidka CNG'!$F26+IF(OR(F$33&lt;SH,F$33&gt;HH),'Cenova nabidka CNG'!$G26*1/(1+F$33)*IF(NaPoVo=0,0,'Beh smlouvy'!E$8/NaPoVo)+'Cenova nabidka CNG'!$H26*1/(1+F$33),'Cenova nabidka CNG'!$G26+'Cenova nabidka CNG'!$H26))</f>
        <v>0</v>
      </c>
      <c r="G27" s="124">
        <f>'NABIDKA DOPRAVCE'!$K30*'Vypocty indexu'!G38*('Cenova nabidka CNG'!$F26+IF(OR(G$33&lt;SH,G$33&gt;HH),'Cenova nabidka CNG'!$G26*1/(1+G$33)*IF(NaPoVo=0,0,'Beh smlouvy'!F$8/NaPoVo)+'Cenova nabidka CNG'!$H26*1/(1+G$33),'Cenova nabidka CNG'!$G26+'Cenova nabidka CNG'!$H26))</f>
        <v>0</v>
      </c>
      <c r="H27" s="124">
        <f>'NABIDKA DOPRAVCE'!$K30*'Vypocty indexu'!H38*('Cenova nabidka CNG'!$F26+IF(OR(H$33&lt;SH,H$33&gt;HH),'Cenova nabidka CNG'!$G26*1/(1+H$33)*IF(NaPoVo=0,0,'Beh smlouvy'!G$8/NaPoVo)+'Cenova nabidka CNG'!$H26*1/(1+H$33),'Cenova nabidka CNG'!$G26+'Cenova nabidka CNG'!$H26))</f>
        <v>0</v>
      </c>
      <c r="I27" s="124">
        <f>'NABIDKA DOPRAVCE'!$K30*'Vypocty indexu'!I38*('Cenova nabidka CNG'!$F26+IF(OR(I$33&lt;SH,I$33&gt;HH),'Cenova nabidka CNG'!$G26*1/(1+I$33)*IF(NaPoVo=0,0,'Beh smlouvy'!H$8/NaPoVo)+'Cenova nabidka CNG'!$H26*1/(1+I$33),'Cenova nabidka CNG'!$G26+'Cenova nabidka CNG'!$H26))</f>
        <v>0</v>
      </c>
      <c r="J27" s="124">
        <f>'NABIDKA DOPRAVCE'!$K30*'Vypocty indexu'!J38*('Cenova nabidka CNG'!$F26+IF(OR(J$33&lt;SH,J$33&gt;HH),'Cenova nabidka CNG'!$G26*1/(1+J$33)*IF(NaPoVo=0,0,'Beh smlouvy'!I$8/NaPoVo)+'Cenova nabidka CNG'!$H26*1/(1+J$33),'Cenova nabidka CNG'!$G26+'Cenova nabidka CNG'!$H26))</f>
        <v>0</v>
      </c>
      <c r="K27" s="124">
        <f>'NABIDKA DOPRAVCE'!$K30*'Vypocty indexu'!K38*('Cenova nabidka CNG'!$F26+IF(OR(K$33&lt;SH,K$33&gt;HH),'Cenova nabidka CNG'!$G26*1/(1+K$33)*IF(NaPoVo=0,0,'Beh smlouvy'!J$8/NaPoVo)+'Cenova nabidka CNG'!$H26*1/(1+K$33),'Cenova nabidka CNG'!$G26+'Cenova nabidka CNG'!$H26))</f>
        <v>0</v>
      </c>
      <c r="L27" s="124">
        <f>'NABIDKA DOPRAVCE'!$K30*'Vypocty indexu'!L38*('Cenova nabidka CNG'!$F26+IF(OR(L$33&lt;SH,L$33&gt;HH),'Cenova nabidka CNG'!$G26*1/(1+L$33)*IF(NaPoVo=0,0,'Beh smlouvy'!K$8/NaPoVo)+'Cenova nabidka CNG'!$H26*1/(1+L$33),'Cenova nabidka CNG'!$G26+'Cenova nabidka CNG'!$H26))</f>
        <v>0</v>
      </c>
      <c r="M27" s="124">
        <f>'NABIDKA DOPRAVCE'!$K30*'Vypocty indexu'!M38*('Cenova nabidka CNG'!$F26+IF(OR(M$33&lt;SH,M$33&gt;HH),'Cenova nabidka CNG'!$G26*1/(1+M$33)*IF(NaPoVo=0,0,'Beh smlouvy'!L$8/NaPoVo)+'Cenova nabidka CNG'!$H26*1/(1+M$33),'Cenova nabidka CNG'!$G26+'Cenova nabidka CNG'!$H26))</f>
        <v>0</v>
      </c>
      <c r="N27" s="124">
        <f>'NABIDKA DOPRAVCE'!$K30*'Vypocty indexu'!N38*('Cenova nabidka CNG'!$F26+IF(OR(N$33&lt;SH,N$33&gt;HH),'Cenova nabidka CNG'!$G26*1/(1+N$33)*IF(NaPoVo=0,0,'Beh smlouvy'!M$8/NaPoVo)+'Cenova nabidka CNG'!$H26*1/(1+N$33),'Cenova nabidka CNG'!$G26+'Cenova nabidka CNG'!$H26))</f>
        <v>0</v>
      </c>
    </row>
    <row r="28" spans="2:14" outlineLevel="1">
      <c r="B28" s="60">
        <v>25</v>
      </c>
      <c r="C28" s="47" t="s">
        <v>20</v>
      </c>
      <c r="D28" s="202"/>
      <c r="E28" s="124">
        <f>'NABIDKA DOPRAVCE'!$K31*'Vypocty indexu'!E39*('Cenova nabidka CNG'!$F27+IF(OR(E$33&lt;SH,E$33&gt;HH),'Cenova nabidka CNG'!$G27*1/(1+E$33)*IF(NaPoVo=0,0,'Beh smlouvy'!D$8/NaPoVo)+'Cenova nabidka CNG'!$H27*1/(1+E$33),'Cenova nabidka CNG'!$G27+'Cenova nabidka CNG'!$H27))</f>
        <v>0</v>
      </c>
      <c r="F28" s="124">
        <f>'NABIDKA DOPRAVCE'!$K31*'Vypocty indexu'!F39*('Cenova nabidka CNG'!$F27+IF(OR(F$33&lt;SH,F$33&gt;HH),'Cenova nabidka CNG'!$G27*1/(1+F$33)*IF(NaPoVo=0,0,'Beh smlouvy'!E$8/NaPoVo)+'Cenova nabidka CNG'!$H27*1/(1+F$33),'Cenova nabidka CNG'!$G27+'Cenova nabidka CNG'!$H27))</f>
        <v>0</v>
      </c>
      <c r="G28" s="124">
        <f>'NABIDKA DOPRAVCE'!$K31*'Vypocty indexu'!G39*('Cenova nabidka CNG'!$F27+IF(OR(G$33&lt;SH,G$33&gt;HH),'Cenova nabidka CNG'!$G27*1/(1+G$33)*IF(NaPoVo=0,0,'Beh smlouvy'!F$8/NaPoVo)+'Cenova nabidka CNG'!$H27*1/(1+G$33),'Cenova nabidka CNG'!$G27+'Cenova nabidka CNG'!$H27))</f>
        <v>0</v>
      </c>
      <c r="H28" s="124">
        <f>'NABIDKA DOPRAVCE'!$K31*'Vypocty indexu'!H39*('Cenova nabidka CNG'!$F27+IF(OR(H$33&lt;SH,H$33&gt;HH),'Cenova nabidka CNG'!$G27*1/(1+H$33)*IF(NaPoVo=0,0,'Beh smlouvy'!G$8/NaPoVo)+'Cenova nabidka CNG'!$H27*1/(1+H$33),'Cenova nabidka CNG'!$G27+'Cenova nabidka CNG'!$H27))</f>
        <v>0</v>
      </c>
      <c r="I28" s="124">
        <f>'NABIDKA DOPRAVCE'!$K31*'Vypocty indexu'!I39*('Cenova nabidka CNG'!$F27+IF(OR(I$33&lt;SH,I$33&gt;HH),'Cenova nabidka CNG'!$G27*1/(1+I$33)*IF(NaPoVo=0,0,'Beh smlouvy'!H$8/NaPoVo)+'Cenova nabidka CNG'!$H27*1/(1+I$33),'Cenova nabidka CNG'!$G27+'Cenova nabidka CNG'!$H27))</f>
        <v>0</v>
      </c>
      <c r="J28" s="124">
        <f>'NABIDKA DOPRAVCE'!$K31*'Vypocty indexu'!J39*('Cenova nabidka CNG'!$F27+IF(OR(J$33&lt;SH,J$33&gt;HH),'Cenova nabidka CNG'!$G27*1/(1+J$33)*IF(NaPoVo=0,0,'Beh smlouvy'!I$8/NaPoVo)+'Cenova nabidka CNG'!$H27*1/(1+J$33),'Cenova nabidka CNG'!$G27+'Cenova nabidka CNG'!$H27))</f>
        <v>0</v>
      </c>
      <c r="K28" s="124">
        <f>'NABIDKA DOPRAVCE'!$K31*'Vypocty indexu'!K39*('Cenova nabidka CNG'!$F27+IF(OR(K$33&lt;SH,K$33&gt;HH),'Cenova nabidka CNG'!$G27*1/(1+K$33)*IF(NaPoVo=0,0,'Beh smlouvy'!J$8/NaPoVo)+'Cenova nabidka CNG'!$H27*1/(1+K$33),'Cenova nabidka CNG'!$G27+'Cenova nabidka CNG'!$H27))</f>
        <v>0</v>
      </c>
      <c r="L28" s="124">
        <f>'NABIDKA DOPRAVCE'!$K31*'Vypocty indexu'!L39*('Cenova nabidka CNG'!$F27+IF(OR(L$33&lt;SH,L$33&gt;HH),'Cenova nabidka CNG'!$G27*1/(1+L$33)*IF(NaPoVo=0,0,'Beh smlouvy'!K$8/NaPoVo)+'Cenova nabidka CNG'!$H27*1/(1+L$33),'Cenova nabidka CNG'!$G27+'Cenova nabidka CNG'!$H27))</f>
        <v>0</v>
      </c>
      <c r="M28" s="124">
        <f>'NABIDKA DOPRAVCE'!$K31*'Vypocty indexu'!M39*('Cenova nabidka CNG'!$F27+IF(OR(M$33&lt;SH,M$33&gt;HH),'Cenova nabidka CNG'!$G27*1/(1+M$33)*IF(NaPoVo=0,0,'Beh smlouvy'!L$8/NaPoVo)+'Cenova nabidka CNG'!$H27*1/(1+M$33),'Cenova nabidka CNG'!$G27+'Cenova nabidka CNG'!$H27))</f>
        <v>0</v>
      </c>
      <c r="N28" s="124">
        <f>'NABIDKA DOPRAVCE'!$K31*'Vypocty indexu'!N39*('Cenova nabidka CNG'!$F27+IF(OR(N$33&lt;SH,N$33&gt;HH),'Cenova nabidka CNG'!$G27*1/(1+N$33)*IF(NaPoVo=0,0,'Beh smlouvy'!M$8/NaPoVo)+'Cenova nabidka CNG'!$H27*1/(1+N$33),'Cenova nabidka CNG'!$G27+'Cenova nabidka CNG'!$H27))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DOPRAVCE'!$K33*'Vypocty indexu'!E41*('Cenova nabidka CNG'!$F29+IF(OR(E$33&lt;SH,E$33&gt;HH),'Cenova nabidka CNG'!$G29*1/(1+E$33)*IF(NaPoVo=0,0,'Beh smlouvy'!D$8/NaPoVo)+'Cenova nabidka CNG'!$H29*1/(1+E$33),'Cenova nabidka CNG'!$G29+'Cenova nabidka CNG'!$H29))</f>
        <v>0</v>
      </c>
      <c r="F30" s="124">
        <f>'NABIDKA DOPRAVCE'!$K33*'Vypocty indexu'!F41*('Cenova nabidka CNG'!$F29+IF(OR(F$33&lt;SH,F$33&gt;HH),'Cenova nabidka CNG'!$G29*1/(1+F$33)*IF(NaPoVo=0,0,'Beh smlouvy'!E$8/NaPoVo)+'Cenova nabidka CNG'!$H29*1/(1+F$33),'Cenova nabidka CNG'!$G29+'Cenova nabidka CNG'!$H29))</f>
        <v>0</v>
      </c>
      <c r="G30" s="124">
        <f>'NABIDKA DOPRAVCE'!$K33*'Vypocty indexu'!G41*('Cenova nabidka CNG'!$F29+IF(OR(G$33&lt;SH,G$33&gt;HH),'Cenova nabidka CNG'!$G29*1/(1+G$33)*IF(NaPoVo=0,0,'Beh smlouvy'!F$8/NaPoVo)+'Cenova nabidka CNG'!$H29*1/(1+G$33),'Cenova nabidka CNG'!$G29+'Cenova nabidka CNG'!$H29))</f>
        <v>0</v>
      </c>
      <c r="H30" s="124">
        <f>'NABIDKA DOPRAVCE'!$K33*'Vypocty indexu'!H41*('Cenova nabidka CNG'!$F29+IF(OR(H$33&lt;SH,H$33&gt;HH),'Cenova nabidka CNG'!$G29*1/(1+H$33)*IF(NaPoVo=0,0,'Beh smlouvy'!G$8/NaPoVo)+'Cenova nabidka CNG'!$H29*1/(1+H$33),'Cenova nabidka CNG'!$G29+'Cenova nabidka CNG'!$H29))</f>
        <v>0</v>
      </c>
      <c r="I30" s="124">
        <f>'NABIDKA DOPRAVCE'!$K33*'Vypocty indexu'!I41*('Cenova nabidka CNG'!$F29+IF(OR(I$33&lt;SH,I$33&gt;HH),'Cenova nabidka CNG'!$G29*1/(1+I$33)*IF(NaPoVo=0,0,'Beh smlouvy'!H$8/NaPoVo)+'Cenova nabidka CNG'!$H29*1/(1+I$33),'Cenova nabidka CNG'!$G29+'Cenova nabidka CNG'!$H29))</f>
        <v>0</v>
      </c>
      <c r="J30" s="124">
        <f>'NABIDKA DOPRAVCE'!$K33*'Vypocty indexu'!J41*('Cenova nabidka CNG'!$F29+IF(OR(J$33&lt;SH,J$33&gt;HH),'Cenova nabidka CNG'!$G29*1/(1+J$33)*IF(NaPoVo=0,0,'Beh smlouvy'!I$8/NaPoVo)+'Cenova nabidka CNG'!$H29*1/(1+J$33),'Cenova nabidka CNG'!$G29+'Cenova nabidka CNG'!$H29))</f>
        <v>0</v>
      </c>
      <c r="K30" s="124">
        <f>'NABIDKA DOPRAVCE'!$K33*'Vypocty indexu'!K41*('Cenova nabidka CNG'!$F29+IF(OR(K$33&lt;SH,K$33&gt;HH),'Cenova nabidka CNG'!$G29*1/(1+K$33)*IF(NaPoVo=0,0,'Beh smlouvy'!J$8/NaPoVo)+'Cenova nabidka CNG'!$H29*1/(1+K$33),'Cenova nabidka CNG'!$G29+'Cenova nabidka CNG'!$H29))</f>
        <v>0</v>
      </c>
      <c r="L30" s="124">
        <f>'NABIDKA DOPRAVCE'!$K33*'Vypocty indexu'!L41*('Cenova nabidka CNG'!$F29+IF(OR(L$33&lt;SH,L$33&gt;HH),'Cenova nabidka CNG'!$G29*1/(1+L$33)*IF(NaPoVo=0,0,'Beh smlouvy'!K$8/NaPoVo)+'Cenova nabidka CNG'!$H29*1/(1+L$33),'Cenova nabidka CNG'!$G29+'Cenova nabidka CNG'!$H29))</f>
        <v>0</v>
      </c>
      <c r="M30" s="124">
        <f>'NABIDKA DOPRAVCE'!$K33*'Vypocty indexu'!M41*('Cenova nabidka CNG'!$F29+IF(OR(M$33&lt;SH,M$33&gt;HH),'Cenova nabidka CNG'!$G29*1/(1+M$33)*IF(NaPoVo=0,0,'Beh smlouvy'!L$8/NaPoVo)+'Cenova nabidka CNG'!$H29*1/(1+M$33),'Cenova nabidka CNG'!$G29+'Cenova nabidka CNG'!$H29))</f>
        <v>0</v>
      </c>
      <c r="N30" s="124">
        <f>'NABIDKA DOPRAVCE'!$K33*'Vypocty indexu'!N41*('Cenova nabidka CNG'!$F29+IF(OR(N$33&lt;SH,N$33&gt;HH),'Cenova nabidka CNG'!$G29*1/(1+N$33)*IF(NaPoVo=0,0,'Beh smlouvy'!M$8/NaPoVo)+'Cenova nabidka CNG'!$H29*1/(1+N$33),'Cenova nabidka CNG'!$G29+'Cenova nabidka CNG'!$H29))</f>
        <v>0</v>
      </c>
    </row>
    <row r="31" spans="2:14" outlineLevel="1">
      <c r="B31" s="60">
        <v>98</v>
      </c>
      <c r="C31" s="47" t="s">
        <v>44</v>
      </c>
      <c r="D31" s="202"/>
      <c r="E31" s="124">
        <f>'NABIDKA DOPRAVCE'!$K34*'Vypocty indexu'!E42*('Cenova nabidka CNG'!$F30+IF(OR(E$33&lt;SH,E$33&gt;HH),'Cenova nabidka CNG'!$G30*1/(1+E$33)*IF(NaPoVo=0,0,'Beh smlouvy'!D$8/NaPoVo)+'Cenova nabidka CNG'!$H30*1/(1+E$33),'Cenova nabidka CNG'!$G30+'Cenova nabidka CNG'!$H30))</f>
        <v>0</v>
      </c>
      <c r="F31" s="124">
        <f>'NABIDKA DOPRAVCE'!$K34*'Vypocty indexu'!F42*('Cenova nabidka CNG'!$F30+IF(OR(F$33&lt;SH,F$33&gt;HH),'Cenova nabidka CNG'!$G30*1/(1+F$33)*IF(NaPoVo=0,0,'Beh smlouvy'!E$8/NaPoVo)+'Cenova nabidka CNG'!$H30*1/(1+F$33),'Cenova nabidka CNG'!$G30+'Cenova nabidka CNG'!$H30))</f>
        <v>0</v>
      </c>
      <c r="G31" s="124">
        <f>'NABIDKA DOPRAVCE'!$K34*'Vypocty indexu'!G42*('Cenova nabidka CNG'!$F30+IF(OR(G$33&lt;SH,G$33&gt;HH),'Cenova nabidka CNG'!$G30*1/(1+G$33)*IF(NaPoVo=0,0,'Beh smlouvy'!F$8/NaPoVo)+'Cenova nabidka CNG'!$H30*1/(1+G$33),'Cenova nabidka CNG'!$G30+'Cenova nabidka CNG'!$H30))</f>
        <v>0</v>
      </c>
      <c r="H31" s="124">
        <f>'NABIDKA DOPRAVCE'!$K34*'Vypocty indexu'!H42*('Cenova nabidka CNG'!$F30+IF(OR(H$33&lt;SH,H$33&gt;HH),'Cenova nabidka CNG'!$G30*1/(1+H$33)*IF(NaPoVo=0,0,'Beh smlouvy'!G$8/NaPoVo)+'Cenova nabidka CNG'!$H30*1/(1+H$33),'Cenova nabidka CNG'!$G30+'Cenova nabidka CNG'!$H30))</f>
        <v>0</v>
      </c>
      <c r="I31" s="124">
        <f>'NABIDKA DOPRAVCE'!$K34*'Vypocty indexu'!I42*('Cenova nabidka CNG'!$F30+IF(OR(I$33&lt;SH,I$33&gt;HH),'Cenova nabidka CNG'!$G30*1/(1+I$33)*IF(NaPoVo=0,0,'Beh smlouvy'!H$8/NaPoVo)+'Cenova nabidka CNG'!$H30*1/(1+I$33),'Cenova nabidka CNG'!$G30+'Cenova nabidka CNG'!$H30))</f>
        <v>0</v>
      </c>
      <c r="J31" s="124">
        <f>'NABIDKA DOPRAVCE'!$K34*'Vypocty indexu'!J42*('Cenova nabidka CNG'!$F30+IF(OR(J$33&lt;SH,J$33&gt;HH),'Cenova nabidka CNG'!$G30*1/(1+J$33)*IF(NaPoVo=0,0,'Beh smlouvy'!I$8/NaPoVo)+'Cenova nabidka CNG'!$H30*1/(1+J$33),'Cenova nabidka CNG'!$G30+'Cenova nabidka CNG'!$H30))</f>
        <v>0</v>
      </c>
      <c r="K31" s="124">
        <f>'NABIDKA DOPRAVCE'!$K34*'Vypocty indexu'!K42*('Cenova nabidka CNG'!$F30+IF(OR(K$33&lt;SH,K$33&gt;HH),'Cenova nabidka CNG'!$G30*1/(1+K$33)*IF(NaPoVo=0,0,'Beh smlouvy'!J$8/NaPoVo)+'Cenova nabidka CNG'!$H30*1/(1+K$33),'Cenova nabidka CNG'!$G30+'Cenova nabidka CNG'!$H30))</f>
        <v>0</v>
      </c>
      <c r="L31" s="124">
        <f>'NABIDKA DOPRAVCE'!$K34*'Vypocty indexu'!L42*('Cenova nabidka CNG'!$F30+IF(OR(L$33&lt;SH,L$33&gt;HH),'Cenova nabidka CNG'!$G30*1/(1+L$33)*IF(NaPoVo=0,0,'Beh smlouvy'!K$8/NaPoVo)+'Cenova nabidka CNG'!$H30*1/(1+L$33),'Cenova nabidka CNG'!$G30+'Cenova nabidka CNG'!$H30))</f>
        <v>0</v>
      </c>
      <c r="M31" s="124">
        <f>'NABIDKA DOPRAVCE'!$K34*'Vypocty indexu'!M42*('Cenova nabidka CNG'!$F30+IF(OR(M$33&lt;SH,M$33&gt;HH),'Cenova nabidka CNG'!$G30*1/(1+M$33)*IF(NaPoVo=0,0,'Beh smlouvy'!L$8/NaPoVo)+'Cenova nabidka CNG'!$H30*1/(1+M$33),'Cenova nabidka CNG'!$G30+'Cenova nabidka CNG'!$H30))</f>
        <v>0</v>
      </c>
      <c r="N31" s="124">
        <f>'NABIDKA DOPRAVCE'!$K34*'Vypocty indexu'!N42*('Cenova nabidka CNG'!$F30+IF(OR(N$33&lt;SH,N$33&gt;HH),'Cenova nabidka CNG'!$G30*1/(1+N$33)*IF(NaPoVo=0,0,'Beh smlouvy'!M$8/NaPoVo)+'Cenova nabidka CNG'!$H30*1/(1+N$33),'Cenova nabidka CNG'!$G30+'Cenova nabidka CNG'!$H30))</f>
        <v>0</v>
      </c>
    </row>
    <row r="32" spans="2:14" outlineLevel="1">
      <c r="B32" s="60">
        <v>99</v>
      </c>
      <c r="C32" s="47" t="s">
        <v>230</v>
      </c>
      <c r="D32" s="202"/>
      <c r="E32" s="124">
        <f>'NABIDKA DOPRAVCE'!$K35*'Vypocty indexu'!E43*('Cenova nabidka CNG'!$F31+IF(OR(E$33&lt;SH,E$33&gt;HH),'Cenova nabidka CNG'!$G31*1/(1+E$33)*IF(NaPoVo=0,0,'Beh smlouvy'!D$8/NaPoVo)+'Cenova nabidka CNG'!$H31*1/(1+E$33),'Cenova nabidka CNG'!$G31+'Cenova nabidka CNG'!$H31))</f>
        <v>0</v>
      </c>
      <c r="F32" s="124">
        <f>'NABIDKA DOPRAVCE'!$K35*'Vypocty indexu'!F43*('Cenova nabidka CNG'!$F31+IF(OR(F$33&lt;SH,F$33&gt;HH),'Cenova nabidka CNG'!$G31*1/(1+F$33)*IF(NaPoVo=0,0,'Beh smlouvy'!E$8/NaPoVo)+'Cenova nabidka CNG'!$H31*1/(1+F$33),'Cenova nabidka CNG'!$G31+'Cenova nabidka CNG'!$H31))</f>
        <v>0</v>
      </c>
      <c r="G32" s="124">
        <f>'NABIDKA DOPRAVCE'!$K35*'Vypocty indexu'!G43*('Cenova nabidka CNG'!$F31+IF(OR(G$33&lt;SH,G$33&gt;HH),'Cenova nabidka CNG'!$G31*1/(1+G$33)*IF(NaPoVo=0,0,'Beh smlouvy'!F$8/NaPoVo)+'Cenova nabidka CNG'!$H31*1/(1+G$33),'Cenova nabidka CNG'!$G31+'Cenova nabidka CNG'!$H31))</f>
        <v>0</v>
      </c>
      <c r="H32" s="124">
        <f>'NABIDKA DOPRAVCE'!$K35*'Vypocty indexu'!H43*('Cenova nabidka CNG'!$F31+IF(OR(H$33&lt;SH,H$33&gt;HH),'Cenova nabidka CNG'!$G31*1/(1+H$33)*IF(NaPoVo=0,0,'Beh smlouvy'!G$8/NaPoVo)+'Cenova nabidka CNG'!$H31*1/(1+H$33),'Cenova nabidka CNG'!$G31+'Cenova nabidka CNG'!$H31))</f>
        <v>0</v>
      </c>
      <c r="I32" s="124">
        <f>'NABIDKA DOPRAVCE'!$K35*'Vypocty indexu'!I43*('Cenova nabidka CNG'!$F31+IF(OR(I$33&lt;SH,I$33&gt;HH),'Cenova nabidka CNG'!$G31*1/(1+I$33)*IF(NaPoVo=0,0,'Beh smlouvy'!H$8/NaPoVo)+'Cenova nabidka CNG'!$H31*1/(1+I$33),'Cenova nabidka CNG'!$G31+'Cenova nabidka CNG'!$H31))</f>
        <v>0</v>
      </c>
      <c r="J32" s="124">
        <f>'NABIDKA DOPRAVCE'!$K35*'Vypocty indexu'!J43*('Cenova nabidka CNG'!$F31+IF(OR(J$33&lt;SH,J$33&gt;HH),'Cenova nabidka CNG'!$G31*1/(1+J$33)*IF(NaPoVo=0,0,'Beh smlouvy'!I$8/NaPoVo)+'Cenova nabidka CNG'!$H31*1/(1+J$33),'Cenova nabidka CNG'!$G31+'Cenova nabidka CNG'!$H31))</f>
        <v>0</v>
      </c>
      <c r="K32" s="124">
        <f>'NABIDKA DOPRAVCE'!$K35*'Vypocty indexu'!K43*('Cenova nabidka CNG'!$F31+IF(OR(K$33&lt;SH,K$33&gt;HH),'Cenova nabidka CNG'!$G31*1/(1+K$33)*IF(NaPoVo=0,0,'Beh smlouvy'!J$8/NaPoVo)+'Cenova nabidka CNG'!$H31*1/(1+K$33),'Cenova nabidka CNG'!$G31+'Cenova nabidka CNG'!$H31))</f>
        <v>0</v>
      </c>
      <c r="L32" s="124">
        <f>'NABIDKA DOPRAVCE'!$K35*'Vypocty indexu'!L43*('Cenova nabidka CNG'!$F31+IF(OR(L$33&lt;SH,L$33&gt;HH),'Cenova nabidka CNG'!$G31*1/(1+L$33)*IF(NaPoVo=0,0,'Beh smlouvy'!K$8/NaPoVo)+'Cenova nabidka CNG'!$H31*1/(1+L$33),'Cenova nabidka CNG'!$G31+'Cenova nabidka CNG'!$H31))</f>
        <v>0</v>
      </c>
      <c r="M32" s="124">
        <f>'NABIDKA DOPRAVCE'!$K35*'Vypocty indexu'!M43*('Cenova nabidka CNG'!$F31+IF(OR(M$33&lt;SH,M$33&gt;HH),'Cenova nabidka CNG'!$G31*1/(1+M$33)*IF(NaPoVo=0,0,'Beh smlouvy'!L$8/NaPoVo)+'Cenova nabidka CNG'!$H31*1/(1+M$33),'Cenova nabidka CNG'!$G31+'Cenova nabidka CNG'!$H31))</f>
        <v>0</v>
      </c>
      <c r="N32" s="124">
        <f>'NABIDKA DOPRAVCE'!$K35*'Vypocty indexu'!N43*('Cenova nabidka CNG'!$F31+IF(OR(N$33&lt;SH,N$33&gt;HH),'Cenova nabidka CNG'!$G31*1/(1+N$33)*IF(NaPoVo=0,0,'Beh smlouvy'!M$8/NaPoVo)+'Cenova nabidka CNG'!$H31*1/(1+N$33),'Cenova nabidka CNG'!$G31+'Cenova nabidka CNG'!$H31))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DOPRAVCE'!$K11*'Vypocty indexu'!E19*('Cenova nabidka CNG'!$G7+'Cenova nabidka CNG'!$H7)</f>
        <v>0</v>
      </c>
      <c r="F38" s="124">
        <f>'NABIDKA DOPRAVCE'!$K11*'Vypocty indexu'!F19*('Cenova nabidka CNG'!$G7+'Cenova nabidka CNG'!$H7)</f>
        <v>0</v>
      </c>
      <c r="G38" s="124">
        <f>'NABIDKA DOPRAVCE'!$K11*'Vypocty indexu'!G19*('Cenova nabidka CNG'!$G7+'Cenova nabidka CNG'!$H7)</f>
        <v>0</v>
      </c>
      <c r="H38" s="124">
        <f>'NABIDKA DOPRAVCE'!$K11*'Vypocty indexu'!H19*('Cenova nabidka CNG'!$G7+'Cenova nabidka CNG'!$H7)</f>
        <v>0</v>
      </c>
      <c r="I38" s="124">
        <f>'NABIDKA DOPRAVCE'!$K11*'Vypocty indexu'!I19*('Cenova nabidka CNG'!$G7+'Cenova nabidka CNG'!$H7)</f>
        <v>0</v>
      </c>
      <c r="J38" s="124">
        <f>'NABIDKA DOPRAVCE'!$K11*'Vypocty indexu'!J19*('Cenova nabidka CNG'!$G7+'Cenova nabidka CNG'!$H7)</f>
        <v>0</v>
      </c>
      <c r="K38" s="124">
        <f>'NABIDKA DOPRAVCE'!$K11*'Vypocty indexu'!K19*('Cenova nabidka CNG'!$G7+'Cenova nabidka CNG'!$H7)</f>
        <v>0</v>
      </c>
      <c r="L38" s="124">
        <f>'NABIDKA DOPRAVCE'!$K11*'Vypocty indexu'!L19*('Cenova nabidka CNG'!$G7+'Cenova nabidka CNG'!$H7)</f>
        <v>0</v>
      </c>
      <c r="M38" s="124">
        <f>'NABIDKA DOPRAVCE'!$K11*'Vypocty indexu'!M19*('Cenova nabidka CNG'!$G7+'Cenova nabidka CNG'!$H7)</f>
        <v>0</v>
      </c>
      <c r="N38" s="124">
        <f>'NABIDKA DOPRAVCE'!$K11*'Vypocty indexu'!N19*('Cenova nabidka CNG'!$G7+'Cenova nabidka CNG'!$H7)</f>
        <v>0</v>
      </c>
    </row>
    <row r="39" spans="2:15" outlineLevel="1">
      <c r="B39" s="60" t="s">
        <v>23</v>
      </c>
      <c r="C39" s="47" t="s">
        <v>130</v>
      </c>
      <c r="D39" s="202"/>
      <c r="E39" s="124">
        <f>'NABIDKA DOPRAVCE'!$K12*'Vypocty indexu'!E20*('Cenova nabidka CNG'!$G8+'Cenova nabidka CNG'!$H8)</f>
        <v>0</v>
      </c>
      <c r="F39" s="124">
        <f>'NABIDKA DOPRAVCE'!$K12*'Vypocty indexu'!F20*('Cenova nabidka CNG'!$G8+'Cenova nabidka CNG'!$H8)</f>
        <v>0</v>
      </c>
      <c r="G39" s="124">
        <f>'NABIDKA DOPRAVCE'!$K12*'Vypocty indexu'!G20*('Cenova nabidka CNG'!$G8+'Cenova nabidka CNG'!$H8)</f>
        <v>0</v>
      </c>
      <c r="H39" s="124">
        <f>'NABIDKA DOPRAVCE'!$K12*'Vypocty indexu'!H20*('Cenova nabidka CNG'!$G8+'Cenova nabidka CNG'!$H8)</f>
        <v>0</v>
      </c>
      <c r="I39" s="124">
        <f>'NABIDKA DOPRAVCE'!$K12*'Vypocty indexu'!I20*('Cenova nabidka CNG'!$G8+'Cenova nabidka CNG'!$H8)</f>
        <v>0</v>
      </c>
      <c r="J39" s="124">
        <f>'NABIDKA DOPRAVCE'!$K12*'Vypocty indexu'!J20*('Cenova nabidka CNG'!$G8+'Cenova nabidka CNG'!$H8)</f>
        <v>0</v>
      </c>
      <c r="K39" s="124">
        <f>'NABIDKA DOPRAVCE'!$K12*'Vypocty indexu'!K20*('Cenova nabidka CNG'!$G8+'Cenova nabidka CNG'!$H8)</f>
        <v>0</v>
      </c>
      <c r="L39" s="124">
        <f>'NABIDKA DOPRAVCE'!$K12*'Vypocty indexu'!L20*('Cenova nabidka CNG'!$G8+'Cenova nabidka CNG'!$H8)</f>
        <v>0</v>
      </c>
      <c r="M39" s="124">
        <f>'NABIDKA DOPRAVCE'!$K12*'Vypocty indexu'!M20*('Cenova nabidka CNG'!$G8+'Cenova nabidka CNG'!$H8)</f>
        <v>0</v>
      </c>
      <c r="N39" s="124">
        <f>'NABIDKA DOPRAVCE'!$K12*'Vypocty indexu'!N20*('Cenova nabidka CNG'!$G8+'Cenova nabidka CNG'!$H8)</f>
        <v>0</v>
      </c>
    </row>
    <row r="40" spans="2:15" outlineLevel="1">
      <c r="B40" s="60" t="s">
        <v>24</v>
      </c>
      <c r="C40" s="47" t="s">
        <v>267</v>
      </c>
      <c r="D40" s="202"/>
      <c r="E40" s="124">
        <f>'NABIDKA DOPRAVCE'!$K13*'Vypocty indexu'!E21*('Cenova nabidka CNG'!$G9+'Cenova nabidka CNG'!$H9)</f>
        <v>0</v>
      </c>
      <c r="F40" s="124">
        <f>'NABIDKA DOPRAVCE'!$K13*'Vypocty indexu'!F21*('Cenova nabidka CNG'!$G9+'Cenova nabidka CNG'!$H9)</f>
        <v>0</v>
      </c>
      <c r="G40" s="124">
        <f>'NABIDKA DOPRAVCE'!$K13*'Vypocty indexu'!G21*('Cenova nabidka CNG'!$G9+'Cenova nabidka CNG'!$H9)</f>
        <v>0</v>
      </c>
      <c r="H40" s="124">
        <f>'NABIDKA DOPRAVCE'!$K13*'Vypocty indexu'!H21*('Cenova nabidka CNG'!$G9+'Cenova nabidka CNG'!$H9)</f>
        <v>0</v>
      </c>
      <c r="I40" s="124">
        <f>'NABIDKA DOPRAVCE'!$K13*'Vypocty indexu'!I21*('Cenova nabidka CNG'!$G9+'Cenova nabidka CNG'!$H9)</f>
        <v>0</v>
      </c>
      <c r="J40" s="124">
        <f>'NABIDKA DOPRAVCE'!$K13*'Vypocty indexu'!J21*('Cenova nabidka CNG'!$G9+'Cenova nabidka CNG'!$H9)</f>
        <v>0</v>
      </c>
      <c r="K40" s="124">
        <f>'NABIDKA DOPRAVCE'!$K13*'Vypocty indexu'!K21*('Cenova nabidka CNG'!$G9+'Cenova nabidka CNG'!$H9)</f>
        <v>0</v>
      </c>
      <c r="L40" s="124">
        <f>'NABIDKA DOPRAVCE'!$K13*'Vypocty indexu'!L21*('Cenova nabidka CNG'!$G9+'Cenova nabidka CNG'!$H9)</f>
        <v>0</v>
      </c>
      <c r="M40" s="124">
        <f>'NABIDKA DOPRAVCE'!$K13*'Vypocty indexu'!M21*('Cenova nabidka CNG'!$G9+'Cenova nabidka CNG'!$H9)</f>
        <v>0</v>
      </c>
      <c r="N40" s="124">
        <f>'NABIDKA DOPRAVCE'!$K13*'Vypocty indexu'!N21*('Cenova nabidka CNG'!$G9+'Cenova nabidka CNG'!$H9)</f>
        <v>0</v>
      </c>
    </row>
    <row r="41" spans="2:15" outlineLevel="1">
      <c r="B41" s="60" t="s">
        <v>127</v>
      </c>
      <c r="C41" s="47" t="s">
        <v>131</v>
      </c>
      <c r="D41" s="202"/>
      <c r="E41" s="124">
        <f>'NABIDKA DOPRAVCE'!$K14*'Vypocty indexu'!E22*('Cenova nabidka CNG'!$G10+'Cenova nabidka CNG'!$H10)</f>
        <v>0</v>
      </c>
      <c r="F41" s="124">
        <f>'NABIDKA DOPRAVCE'!$K14*'Vypocty indexu'!F22*('Cenova nabidka CNG'!$G10+'Cenova nabidka CNG'!$H10)</f>
        <v>0</v>
      </c>
      <c r="G41" s="124">
        <f>'NABIDKA DOPRAVCE'!$K14*'Vypocty indexu'!G22*('Cenova nabidka CNG'!$G10+'Cenova nabidka CNG'!$H10)</f>
        <v>0</v>
      </c>
      <c r="H41" s="124">
        <f>'NABIDKA DOPRAVCE'!$K14*'Vypocty indexu'!H22*('Cenova nabidka CNG'!$G10+'Cenova nabidka CNG'!$H10)</f>
        <v>0</v>
      </c>
      <c r="I41" s="124">
        <f>'NABIDKA DOPRAVCE'!$K14*'Vypocty indexu'!I22*('Cenova nabidka CNG'!$G10+'Cenova nabidka CNG'!$H10)</f>
        <v>0</v>
      </c>
      <c r="J41" s="124">
        <f>'NABIDKA DOPRAVCE'!$K14*'Vypocty indexu'!J22*('Cenova nabidka CNG'!$G10+'Cenova nabidka CNG'!$H10)</f>
        <v>0</v>
      </c>
      <c r="K41" s="124">
        <f>'NABIDKA DOPRAVCE'!$K14*'Vypocty indexu'!K22*('Cenova nabidka CNG'!$G10+'Cenova nabidka CNG'!$H10)</f>
        <v>0</v>
      </c>
      <c r="L41" s="124">
        <f>'NABIDKA DOPRAVCE'!$K14*'Vypocty indexu'!L22*('Cenova nabidka CNG'!$G10+'Cenova nabidka CNG'!$H10)</f>
        <v>0</v>
      </c>
      <c r="M41" s="124">
        <f>'NABIDKA DOPRAVCE'!$K14*'Vypocty indexu'!M22*('Cenova nabidka CNG'!$G10+'Cenova nabidka CNG'!$H10)</f>
        <v>0</v>
      </c>
      <c r="N41" s="124">
        <f>'NABIDKA DOPRAVCE'!$K14*'Vypocty indexu'!N22*('Cenova nabidka CNG'!$G10+'Cenova nabidka CNG'!$H10)</f>
        <v>0</v>
      </c>
    </row>
    <row r="42" spans="2:15" outlineLevel="1">
      <c r="B42" s="60">
        <v>12</v>
      </c>
      <c r="C42" s="47" t="s">
        <v>8</v>
      </c>
      <c r="D42" s="202"/>
      <c r="E42" s="124">
        <f>'NABIDKA DOPRAVCE'!$K15*'Vypocty indexu'!E23*('Cenova nabidka CNG'!$G11+'Cenova nabidka CNG'!$H11)</f>
        <v>0</v>
      </c>
      <c r="F42" s="124">
        <f>'NABIDKA DOPRAVCE'!$K15*'Vypocty indexu'!F23*('Cenova nabidka CNG'!$G11+'Cenova nabidka CNG'!$H11)</f>
        <v>0</v>
      </c>
      <c r="G42" s="124">
        <f>'NABIDKA DOPRAVCE'!$K15*'Vypocty indexu'!G23*('Cenova nabidka CNG'!$G11+'Cenova nabidka CNG'!$H11)</f>
        <v>0</v>
      </c>
      <c r="H42" s="124">
        <f>'NABIDKA DOPRAVCE'!$K15*'Vypocty indexu'!H23*('Cenova nabidka CNG'!$G11+'Cenova nabidka CNG'!$H11)</f>
        <v>0</v>
      </c>
      <c r="I42" s="124">
        <f>'NABIDKA DOPRAVCE'!$K15*'Vypocty indexu'!I23*('Cenova nabidka CNG'!$G11+'Cenova nabidka CNG'!$H11)</f>
        <v>0</v>
      </c>
      <c r="J42" s="124">
        <f>'NABIDKA DOPRAVCE'!$K15*'Vypocty indexu'!J23*('Cenova nabidka CNG'!$G11+'Cenova nabidka CNG'!$H11)</f>
        <v>0</v>
      </c>
      <c r="K42" s="124">
        <f>'NABIDKA DOPRAVCE'!$K15*'Vypocty indexu'!K23*('Cenova nabidka CNG'!$G11+'Cenova nabidka CNG'!$H11)</f>
        <v>0</v>
      </c>
      <c r="L42" s="124">
        <f>'NABIDKA DOPRAVCE'!$K15*'Vypocty indexu'!L23*('Cenova nabidka CNG'!$G11+'Cenova nabidka CNG'!$H11)</f>
        <v>0</v>
      </c>
      <c r="M42" s="124">
        <f>'NABIDKA DOPRAVCE'!$K15*'Vypocty indexu'!M23*('Cenova nabidka CNG'!$G11+'Cenova nabidka CNG'!$H11)</f>
        <v>0</v>
      </c>
      <c r="N42" s="124">
        <f>'NABIDKA DOPRAVCE'!$K15*'Vypocty indexu'!N23*('Cenova nabidka CNG'!$G11+'Cenova nabidka CNG'!$H11)</f>
        <v>0</v>
      </c>
    </row>
    <row r="43" spans="2:15" outlineLevel="1">
      <c r="B43" s="60">
        <v>13</v>
      </c>
      <c r="C43" s="47" t="s">
        <v>9</v>
      </c>
      <c r="D43" s="202"/>
      <c r="E43" s="124">
        <f>'NABIDKA DOPRAVCE'!$K16*'Vypocty indexu'!E24*('Cenova nabidka CNG'!$G12+'Cenova nabidka CNG'!$H12)</f>
        <v>0</v>
      </c>
      <c r="F43" s="124">
        <f>'NABIDKA DOPRAVCE'!$K16*'Vypocty indexu'!F24*('Cenova nabidka CNG'!$G12+'Cenova nabidka CNG'!$H12)</f>
        <v>0</v>
      </c>
      <c r="G43" s="124">
        <f>'NABIDKA DOPRAVCE'!$K16*'Vypocty indexu'!G24*('Cenova nabidka CNG'!$G12+'Cenova nabidka CNG'!$H12)</f>
        <v>0</v>
      </c>
      <c r="H43" s="124">
        <f>'NABIDKA DOPRAVCE'!$K16*'Vypocty indexu'!H24*('Cenova nabidka CNG'!$G12+'Cenova nabidka CNG'!$H12)</f>
        <v>0</v>
      </c>
      <c r="I43" s="124">
        <f>'NABIDKA DOPRAVCE'!$K16*'Vypocty indexu'!I24*('Cenova nabidka CNG'!$G12+'Cenova nabidka CNG'!$H12)</f>
        <v>0</v>
      </c>
      <c r="J43" s="124">
        <f>'NABIDKA DOPRAVCE'!$K16*'Vypocty indexu'!J24*('Cenova nabidka CNG'!$G12+'Cenova nabidka CNG'!$H12)</f>
        <v>0</v>
      </c>
      <c r="K43" s="124">
        <f>'NABIDKA DOPRAVCE'!$K16*'Vypocty indexu'!K24*('Cenova nabidka CNG'!$G12+'Cenova nabidka CNG'!$H12)</f>
        <v>0</v>
      </c>
      <c r="L43" s="124">
        <f>'NABIDKA DOPRAVCE'!$K16*'Vypocty indexu'!L24*('Cenova nabidka CNG'!$G12+'Cenova nabidka CNG'!$H12)</f>
        <v>0</v>
      </c>
      <c r="M43" s="124">
        <f>'NABIDKA DOPRAVCE'!$K16*'Vypocty indexu'!M24*('Cenova nabidka CNG'!$G12+'Cenova nabidka CNG'!$H12)</f>
        <v>0</v>
      </c>
      <c r="N43" s="124">
        <f>'NABIDKA DOPRAVCE'!$K16*'Vypocty indexu'!N24*('Cenova nabidka CNG'!$G12+'Cenova nabidka CNG'!$H12)</f>
        <v>0</v>
      </c>
    </row>
    <row r="44" spans="2:15" outlineLevel="1">
      <c r="B44" s="60" t="s">
        <v>28</v>
      </c>
      <c r="C44" s="47" t="s">
        <v>59</v>
      </c>
      <c r="D44" s="202"/>
      <c r="E44" s="124">
        <f>'NABIDKA DOPRAVCE'!$K17*'Vypocty indexu'!E25*('Cenova nabidka CNG'!$G13+'Cenova nabidka CNG'!$H13)</f>
        <v>0</v>
      </c>
      <c r="F44" s="124">
        <f>'NABIDKA DOPRAVCE'!$K17*'Vypocty indexu'!F25*('Cenova nabidka CNG'!$G13+'Cenova nabidka CNG'!$H13)</f>
        <v>0</v>
      </c>
      <c r="G44" s="124">
        <f>'NABIDKA DOPRAVCE'!$K17*'Vypocty indexu'!G25*('Cenova nabidka CNG'!$G13+'Cenova nabidka CNG'!$H13)</f>
        <v>0</v>
      </c>
      <c r="H44" s="124">
        <f>'NABIDKA DOPRAVCE'!$K17*'Vypocty indexu'!H25*('Cenova nabidka CNG'!$G13+'Cenova nabidka CNG'!$H13)</f>
        <v>0</v>
      </c>
      <c r="I44" s="124">
        <f>'NABIDKA DOPRAVCE'!$K17*'Vypocty indexu'!I25*('Cenova nabidka CNG'!$G13+'Cenova nabidka CNG'!$H13)</f>
        <v>0</v>
      </c>
      <c r="J44" s="124">
        <f>'NABIDKA DOPRAVCE'!$K17*'Vypocty indexu'!J25*('Cenova nabidka CNG'!$G13+'Cenova nabidka CNG'!$H13)</f>
        <v>0</v>
      </c>
      <c r="K44" s="124">
        <f>'NABIDKA DOPRAVCE'!$K17*'Vypocty indexu'!K25*('Cenova nabidka CNG'!$G13+'Cenova nabidka CNG'!$H13)</f>
        <v>0</v>
      </c>
      <c r="L44" s="124">
        <f>'NABIDKA DOPRAVCE'!$K17*'Vypocty indexu'!L25*('Cenova nabidka CNG'!$G13+'Cenova nabidka CNG'!$H13)</f>
        <v>0</v>
      </c>
      <c r="M44" s="124">
        <f>'NABIDKA DOPRAVCE'!$K17*'Vypocty indexu'!M25*('Cenova nabidka CNG'!$G13+'Cenova nabidka CNG'!$H13)</f>
        <v>0</v>
      </c>
      <c r="N44" s="124">
        <f>'NABIDKA DOPRAVCE'!$K17*'Vypocty indexu'!N25*('Cenova nabidka CNG'!$G13+'Cenova nabidka CNG'!$H13)</f>
        <v>0</v>
      </c>
    </row>
    <row r="45" spans="2:15" outlineLevel="1">
      <c r="B45" s="60" t="s">
        <v>29</v>
      </c>
      <c r="C45" s="47" t="s">
        <v>60</v>
      </c>
      <c r="D45" s="202"/>
      <c r="E45" s="124">
        <f>'NABIDKA DOPRAVCE'!$K18*'Vypocty indexu'!E26*('Cenova nabidka CNG'!$G14+'Cenova nabidka CNG'!$H14)</f>
        <v>0</v>
      </c>
      <c r="F45" s="124">
        <f>'NABIDKA DOPRAVCE'!$K18*'Vypocty indexu'!F26*('Cenova nabidka CNG'!$G14+'Cenova nabidka CNG'!$H14)</f>
        <v>0</v>
      </c>
      <c r="G45" s="124">
        <f>'NABIDKA DOPRAVCE'!$K18*'Vypocty indexu'!G26*('Cenova nabidka CNG'!$G14+'Cenova nabidka CNG'!$H14)</f>
        <v>0</v>
      </c>
      <c r="H45" s="124">
        <f>'NABIDKA DOPRAVCE'!$K18*'Vypocty indexu'!H26*('Cenova nabidka CNG'!$G14+'Cenova nabidka CNG'!$H14)</f>
        <v>0</v>
      </c>
      <c r="I45" s="124">
        <f>'NABIDKA DOPRAVCE'!$K18*'Vypocty indexu'!I26*('Cenova nabidka CNG'!$G14+'Cenova nabidka CNG'!$H14)</f>
        <v>0</v>
      </c>
      <c r="J45" s="124">
        <f>'NABIDKA DOPRAVCE'!$K18*'Vypocty indexu'!J26*('Cenova nabidka CNG'!$G14+'Cenova nabidka CNG'!$H14)</f>
        <v>0</v>
      </c>
      <c r="K45" s="124">
        <f>'NABIDKA DOPRAVCE'!$K18*'Vypocty indexu'!K26*('Cenova nabidka CNG'!$G14+'Cenova nabidka CNG'!$H14)</f>
        <v>0</v>
      </c>
      <c r="L45" s="124">
        <f>'NABIDKA DOPRAVCE'!$K18*'Vypocty indexu'!L26*('Cenova nabidka CNG'!$G14+'Cenova nabidka CNG'!$H14)</f>
        <v>0</v>
      </c>
      <c r="M45" s="124">
        <f>'NABIDKA DOPRAVCE'!$K18*'Vypocty indexu'!M26*('Cenova nabidka CNG'!$G14+'Cenova nabidka CNG'!$H14)</f>
        <v>0</v>
      </c>
      <c r="N45" s="124">
        <f>'NABIDKA DOPRAVCE'!$K18*'Vypocty indexu'!N26*('Cenova nabidka CNG'!$G14+'Cenova nabidka CNG'!$H14)</f>
        <v>0</v>
      </c>
    </row>
    <row r="46" spans="2:15" outlineLevel="1">
      <c r="B46" s="60">
        <v>15</v>
      </c>
      <c r="C46" s="47" t="s">
        <v>42</v>
      </c>
      <c r="D46" s="202"/>
      <c r="E46" s="124">
        <f>'NABIDKA DOPRAVCE'!$K19*'Vypocty indexu'!E27*('Cenova nabidka CNG'!$G15+'Cenova nabidka CNG'!$H15)</f>
        <v>0</v>
      </c>
      <c r="F46" s="124">
        <f>'NABIDKA DOPRAVCE'!$K19*'Vypocty indexu'!F27*('Cenova nabidka CNG'!$G15+'Cenova nabidka CNG'!$H15)</f>
        <v>0</v>
      </c>
      <c r="G46" s="124">
        <f>'NABIDKA DOPRAVCE'!$K19*'Vypocty indexu'!G27*('Cenova nabidka CNG'!$G15+'Cenova nabidka CNG'!$H15)</f>
        <v>0</v>
      </c>
      <c r="H46" s="124">
        <f>'NABIDKA DOPRAVCE'!$K19*'Vypocty indexu'!H27*('Cenova nabidka CNG'!$G15+'Cenova nabidka CNG'!$H15)</f>
        <v>0</v>
      </c>
      <c r="I46" s="124">
        <f>'NABIDKA DOPRAVCE'!$K19*'Vypocty indexu'!I27*('Cenova nabidka CNG'!$G15+'Cenova nabidka CNG'!$H15)</f>
        <v>0</v>
      </c>
      <c r="J46" s="124">
        <f>'NABIDKA DOPRAVCE'!$K19*'Vypocty indexu'!J27*('Cenova nabidka CNG'!$G15+'Cenova nabidka CNG'!$H15)</f>
        <v>0</v>
      </c>
      <c r="K46" s="124">
        <f>'NABIDKA DOPRAVCE'!$K19*'Vypocty indexu'!K27*('Cenova nabidka CNG'!$G15+'Cenova nabidka CNG'!$H15)</f>
        <v>0</v>
      </c>
      <c r="L46" s="124">
        <f>'NABIDKA DOPRAVCE'!$K19*'Vypocty indexu'!L27*('Cenova nabidka CNG'!$G15+'Cenova nabidka CNG'!$H15)</f>
        <v>0</v>
      </c>
      <c r="M46" s="124">
        <f>'NABIDKA DOPRAVCE'!$K19*'Vypocty indexu'!M27*('Cenova nabidka CNG'!$G15+'Cenova nabidka CNG'!$H15)</f>
        <v>0</v>
      </c>
      <c r="N46" s="124">
        <f>'NABIDKA DOPRAVCE'!$K19*'Vypocty indexu'!N27*('Cenova nabidka CNG'!$G15+'Cenova nabidka CNG'!$H15)</f>
        <v>0</v>
      </c>
    </row>
    <row r="47" spans="2:15" outlineLevel="1">
      <c r="B47" s="60" t="s">
        <v>30</v>
      </c>
      <c r="C47" s="47" t="s">
        <v>61</v>
      </c>
      <c r="D47" s="202"/>
      <c r="E47" s="124">
        <f>'NABIDKA DOPRAVCE'!$K20*'Vypocty indexu'!E28*('Cenova nabidka CNG'!$G16+'Cenova nabidka CNG'!$H16)</f>
        <v>0</v>
      </c>
      <c r="F47" s="124">
        <f>'NABIDKA DOPRAVCE'!$K20*'Vypocty indexu'!F28*('Cenova nabidka CNG'!$G16+'Cenova nabidka CNG'!$H16)</f>
        <v>0</v>
      </c>
      <c r="G47" s="124">
        <f>'NABIDKA DOPRAVCE'!$K20*'Vypocty indexu'!G28*('Cenova nabidka CNG'!$G16+'Cenova nabidka CNG'!$H16)</f>
        <v>0</v>
      </c>
      <c r="H47" s="124">
        <f>'NABIDKA DOPRAVCE'!$K20*'Vypocty indexu'!H28*('Cenova nabidka CNG'!$G16+'Cenova nabidka CNG'!$H16)</f>
        <v>0</v>
      </c>
      <c r="I47" s="124">
        <f>'NABIDKA DOPRAVCE'!$K20*'Vypocty indexu'!I28*('Cenova nabidka CNG'!$G16+'Cenova nabidka CNG'!$H16)</f>
        <v>0</v>
      </c>
      <c r="J47" s="124">
        <f>'NABIDKA DOPRAVCE'!$K20*'Vypocty indexu'!J28*('Cenova nabidka CNG'!$G16+'Cenova nabidka CNG'!$H16)</f>
        <v>0</v>
      </c>
      <c r="K47" s="124">
        <f>'NABIDKA DOPRAVCE'!$K20*'Vypocty indexu'!K28*('Cenova nabidka CNG'!$G16+'Cenova nabidka CNG'!$H16)</f>
        <v>0</v>
      </c>
      <c r="L47" s="124">
        <f>'NABIDKA DOPRAVCE'!$K20*'Vypocty indexu'!L28*('Cenova nabidka CNG'!$G16+'Cenova nabidka CNG'!$H16)</f>
        <v>0</v>
      </c>
      <c r="M47" s="124">
        <f>'NABIDKA DOPRAVCE'!$K20*'Vypocty indexu'!M28*('Cenova nabidka CNG'!$G16+'Cenova nabidka CNG'!$H16)</f>
        <v>0</v>
      </c>
      <c r="N47" s="124">
        <f>'NABIDKA DOPRAVCE'!$K20*'Vypocty indexu'!N28*('Cenova nabidka CNG'!$G16+'Cenova nabidka CNG'!$H16)</f>
        <v>0</v>
      </c>
    </row>
    <row r="48" spans="2:15" outlineLevel="1">
      <c r="B48" s="60" t="s">
        <v>31</v>
      </c>
      <c r="C48" s="47" t="s">
        <v>62</v>
      </c>
      <c r="D48" s="202"/>
      <c r="E48" s="124">
        <f>'NABIDKA DOPRAVCE'!$K21*'Vypocty indexu'!E29*('Cenova nabidka CNG'!$G17+'Cenova nabidka CNG'!$H17)</f>
        <v>0</v>
      </c>
      <c r="F48" s="124">
        <f>'NABIDKA DOPRAVCE'!$K21*'Vypocty indexu'!F29*('Cenova nabidka CNG'!$G17+'Cenova nabidka CNG'!$H17)</f>
        <v>0</v>
      </c>
      <c r="G48" s="124">
        <f>'NABIDKA DOPRAVCE'!$K21*'Vypocty indexu'!G29*('Cenova nabidka CNG'!$G17+'Cenova nabidka CNG'!$H17)</f>
        <v>0</v>
      </c>
      <c r="H48" s="124">
        <f>'NABIDKA DOPRAVCE'!$K21*'Vypocty indexu'!H29*('Cenova nabidka CNG'!$G17+'Cenova nabidka CNG'!$H17)</f>
        <v>0</v>
      </c>
      <c r="I48" s="124">
        <f>'NABIDKA DOPRAVCE'!$K21*'Vypocty indexu'!I29*('Cenova nabidka CNG'!$G17+'Cenova nabidka CNG'!$H17)</f>
        <v>0</v>
      </c>
      <c r="J48" s="124">
        <f>'NABIDKA DOPRAVCE'!$K21*'Vypocty indexu'!J29*('Cenova nabidka CNG'!$G17+'Cenova nabidka CNG'!$H17)</f>
        <v>0</v>
      </c>
      <c r="K48" s="124">
        <f>'NABIDKA DOPRAVCE'!$K21*'Vypocty indexu'!K29*('Cenova nabidka CNG'!$G17+'Cenova nabidka CNG'!$H17)</f>
        <v>0</v>
      </c>
      <c r="L48" s="124">
        <f>'NABIDKA DOPRAVCE'!$K21*'Vypocty indexu'!L29*('Cenova nabidka CNG'!$G17+'Cenova nabidka CNG'!$H17)</f>
        <v>0</v>
      </c>
      <c r="M48" s="124">
        <f>'NABIDKA DOPRAVCE'!$K21*'Vypocty indexu'!M29*('Cenova nabidka CNG'!$G17+'Cenova nabidka CNG'!$H17)</f>
        <v>0</v>
      </c>
      <c r="N48" s="124">
        <f>'NABIDKA DOPRAVCE'!$K21*'Vypocty indexu'!N29*('Cenova nabidka CNG'!$G17+'Cenova nabidka CNG'!$H17)</f>
        <v>0</v>
      </c>
    </row>
    <row r="49" spans="2:15" outlineLevel="1">
      <c r="B49" s="60" t="s">
        <v>40</v>
      </c>
      <c r="C49" s="47" t="s">
        <v>63</v>
      </c>
      <c r="D49" s="202"/>
      <c r="E49" s="124">
        <f>'NABIDKA DOPRAVCE'!$K22*'Vypocty indexu'!E30*('Cenova nabidka CNG'!$G18+'Cenova nabidka CNG'!$H18)</f>
        <v>0</v>
      </c>
      <c r="F49" s="124">
        <f>'NABIDKA DOPRAVCE'!$K22*'Vypocty indexu'!F30*('Cenova nabidka CNG'!$G18+'Cenova nabidka CNG'!$H18)</f>
        <v>0</v>
      </c>
      <c r="G49" s="124">
        <f>'NABIDKA DOPRAVCE'!$K22*'Vypocty indexu'!G30*('Cenova nabidka CNG'!$G18+'Cenova nabidka CNG'!$H18)</f>
        <v>0</v>
      </c>
      <c r="H49" s="124">
        <f>'NABIDKA DOPRAVCE'!$K22*'Vypocty indexu'!H30*('Cenova nabidka CNG'!$G18+'Cenova nabidka CNG'!$H18)</f>
        <v>0</v>
      </c>
      <c r="I49" s="124">
        <f>'NABIDKA DOPRAVCE'!$K22*'Vypocty indexu'!I30*('Cenova nabidka CNG'!$G18+'Cenova nabidka CNG'!$H18)</f>
        <v>0</v>
      </c>
      <c r="J49" s="124">
        <f>'NABIDKA DOPRAVCE'!$K22*'Vypocty indexu'!J30*('Cenova nabidka CNG'!$G18+'Cenova nabidka CNG'!$H18)</f>
        <v>0</v>
      </c>
      <c r="K49" s="124">
        <f>'NABIDKA DOPRAVCE'!$K22*'Vypocty indexu'!K30*('Cenova nabidka CNG'!$G18+'Cenova nabidka CNG'!$H18)</f>
        <v>0</v>
      </c>
      <c r="L49" s="124">
        <f>'NABIDKA DOPRAVCE'!$K22*'Vypocty indexu'!L30*('Cenova nabidka CNG'!$G18+'Cenova nabidka CNG'!$H18)</f>
        <v>0</v>
      </c>
      <c r="M49" s="124">
        <f>'NABIDKA DOPRAVCE'!$K22*'Vypocty indexu'!M30*('Cenova nabidka CNG'!$G18+'Cenova nabidka CNG'!$H18)</f>
        <v>0</v>
      </c>
      <c r="N49" s="124">
        <f>'NABIDKA DOPRAVCE'!$K22*'Vypocty indexu'!N30*('Cenova nabidka CNG'!$G18+'Cenova nabidka CNG'!$H18)</f>
        <v>0</v>
      </c>
    </row>
    <row r="50" spans="2:15" outlineLevel="1">
      <c r="B50" s="60" t="s">
        <v>41</v>
      </c>
      <c r="C50" s="47" t="s">
        <v>64</v>
      </c>
      <c r="D50" s="202"/>
      <c r="E50" s="124">
        <f>'NABIDKA DOPRAVCE'!$K23*'Vypocty indexu'!E31*('Cenova nabidka CNG'!$G19+'Cenova nabidka CNG'!$H19)</f>
        <v>0</v>
      </c>
      <c r="F50" s="124">
        <f>'NABIDKA DOPRAVCE'!$K23*'Vypocty indexu'!F31*('Cenova nabidka CNG'!$G19+'Cenova nabidka CNG'!$H19)</f>
        <v>0</v>
      </c>
      <c r="G50" s="124">
        <f>'NABIDKA DOPRAVCE'!$K23*'Vypocty indexu'!G31*('Cenova nabidka CNG'!$G19+'Cenova nabidka CNG'!$H19)</f>
        <v>0</v>
      </c>
      <c r="H50" s="124">
        <f>'NABIDKA DOPRAVCE'!$K23*'Vypocty indexu'!H31*('Cenova nabidka CNG'!$G19+'Cenova nabidka CNG'!$H19)</f>
        <v>0</v>
      </c>
      <c r="I50" s="124">
        <f>'NABIDKA DOPRAVCE'!$K23*'Vypocty indexu'!I31*('Cenova nabidka CNG'!$G19+'Cenova nabidka CNG'!$H19)</f>
        <v>0</v>
      </c>
      <c r="J50" s="124">
        <f>'NABIDKA DOPRAVCE'!$K23*'Vypocty indexu'!J31*('Cenova nabidka CNG'!$G19+'Cenova nabidka CNG'!$H19)</f>
        <v>0</v>
      </c>
      <c r="K50" s="124">
        <f>'NABIDKA DOPRAVCE'!$K23*'Vypocty indexu'!K31*('Cenova nabidka CNG'!$G19+'Cenova nabidka CNG'!$H19)</f>
        <v>0</v>
      </c>
      <c r="L50" s="124">
        <f>'NABIDKA DOPRAVCE'!$K23*'Vypocty indexu'!L31*('Cenova nabidka CNG'!$G19+'Cenova nabidka CNG'!$H19)</f>
        <v>0</v>
      </c>
      <c r="M50" s="124">
        <f>'NABIDKA DOPRAVCE'!$K23*'Vypocty indexu'!M31*('Cenova nabidka CNG'!$G19+'Cenova nabidka CNG'!$H19)</f>
        <v>0</v>
      </c>
      <c r="N50" s="124">
        <f>'NABIDKA DOPRAVCE'!$K23*'Vypocty indexu'!N31*('Cenova nabidka CNG'!$G19+'Cenova nabidka CNG'!$H19)</f>
        <v>0</v>
      </c>
    </row>
    <row r="51" spans="2:15" outlineLevel="1">
      <c r="B51" s="60">
        <v>18</v>
      </c>
      <c r="C51" s="47" t="s">
        <v>13</v>
      </c>
      <c r="D51" s="202"/>
      <c r="E51" s="124">
        <f>'NABIDKA DOPRAVCE'!$K24*'Vypocty indexu'!E32*('Cenova nabidka CNG'!$G20+'Cenova nabidka CNG'!$H20)</f>
        <v>0</v>
      </c>
      <c r="F51" s="124">
        <f>'NABIDKA DOPRAVCE'!$K24*'Vypocty indexu'!F32*('Cenova nabidka CNG'!$G20+'Cenova nabidka CNG'!$H20)</f>
        <v>0</v>
      </c>
      <c r="G51" s="124">
        <f>'NABIDKA DOPRAVCE'!$K24*'Vypocty indexu'!G32*('Cenova nabidka CNG'!$G20+'Cenova nabidka CNG'!$H20)</f>
        <v>0</v>
      </c>
      <c r="H51" s="124">
        <f>'NABIDKA DOPRAVCE'!$K24*'Vypocty indexu'!H32*('Cenova nabidka CNG'!$G20+'Cenova nabidka CNG'!$H20)</f>
        <v>0</v>
      </c>
      <c r="I51" s="124">
        <f>'NABIDKA DOPRAVCE'!$K24*'Vypocty indexu'!I32*('Cenova nabidka CNG'!$G20+'Cenova nabidka CNG'!$H20)</f>
        <v>0</v>
      </c>
      <c r="J51" s="124">
        <f>'NABIDKA DOPRAVCE'!$K24*'Vypocty indexu'!J32*('Cenova nabidka CNG'!$G20+'Cenova nabidka CNG'!$H20)</f>
        <v>0</v>
      </c>
      <c r="K51" s="124">
        <f>'NABIDKA DOPRAVCE'!$K24*'Vypocty indexu'!K32*('Cenova nabidka CNG'!$G20+'Cenova nabidka CNG'!$H20)</f>
        <v>0</v>
      </c>
      <c r="L51" s="124">
        <f>'NABIDKA DOPRAVCE'!$K24*'Vypocty indexu'!L32*('Cenova nabidka CNG'!$G20+'Cenova nabidka CNG'!$H20)</f>
        <v>0</v>
      </c>
      <c r="M51" s="124">
        <f>'NABIDKA DOPRAVCE'!$K24*'Vypocty indexu'!M32*('Cenova nabidka CNG'!$G20+'Cenova nabidka CNG'!$H20)</f>
        <v>0</v>
      </c>
      <c r="N51" s="124">
        <f>'NABIDKA DOPRAVCE'!$K24*'Vypocty indexu'!N32*('Cenova nabidka CNG'!$G20+'Cenova nabidka CNG'!$H20)</f>
        <v>0</v>
      </c>
    </row>
    <row r="52" spans="2:15" outlineLevel="1">
      <c r="B52" s="60">
        <v>19</v>
      </c>
      <c r="C52" s="47" t="s">
        <v>14</v>
      </c>
      <c r="D52" s="202"/>
      <c r="E52" s="124">
        <f>'NABIDKA DOPRAVCE'!$K25*'Vypocty indexu'!E33*('Cenova nabidka CNG'!$G21+'Cenova nabidka CNG'!$H21)</f>
        <v>0</v>
      </c>
      <c r="F52" s="124">
        <f>'NABIDKA DOPRAVCE'!$K25*'Vypocty indexu'!F33*('Cenova nabidka CNG'!$G21+'Cenova nabidka CNG'!$H21)</f>
        <v>0</v>
      </c>
      <c r="G52" s="124">
        <f>'NABIDKA DOPRAVCE'!$K25*'Vypocty indexu'!G33*('Cenova nabidka CNG'!$G21+'Cenova nabidka CNG'!$H21)</f>
        <v>0</v>
      </c>
      <c r="H52" s="124">
        <f>'NABIDKA DOPRAVCE'!$K25*'Vypocty indexu'!H33*('Cenova nabidka CNG'!$G21+'Cenova nabidka CNG'!$H21)</f>
        <v>0</v>
      </c>
      <c r="I52" s="124">
        <f>'NABIDKA DOPRAVCE'!$K25*'Vypocty indexu'!I33*('Cenova nabidka CNG'!$G21+'Cenova nabidka CNG'!$H21)</f>
        <v>0</v>
      </c>
      <c r="J52" s="124">
        <f>'NABIDKA DOPRAVCE'!$K25*'Vypocty indexu'!J33*('Cenova nabidka CNG'!$G21+'Cenova nabidka CNG'!$H21)</f>
        <v>0</v>
      </c>
      <c r="K52" s="124">
        <f>'NABIDKA DOPRAVCE'!$K25*'Vypocty indexu'!K33*('Cenova nabidka CNG'!$G21+'Cenova nabidka CNG'!$H21)</f>
        <v>0</v>
      </c>
      <c r="L52" s="124">
        <f>'NABIDKA DOPRAVCE'!$K25*'Vypocty indexu'!L33*('Cenova nabidka CNG'!$G21+'Cenova nabidka CNG'!$H21)</f>
        <v>0</v>
      </c>
      <c r="M52" s="124">
        <f>'NABIDKA DOPRAVCE'!$K25*'Vypocty indexu'!M33*('Cenova nabidka CNG'!$G21+'Cenova nabidka CNG'!$H21)</f>
        <v>0</v>
      </c>
      <c r="N52" s="124">
        <f>'NABIDKA DOPRAVCE'!$K25*'Vypocty indexu'!N33*('Cenova nabidka CNG'!$G21+'Cenova nabidka CNG'!$H21)</f>
        <v>0</v>
      </c>
    </row>
    <row r="53" spans="2:15" outlineLevel="1">
      <c r="B53" s="60">
        <v>20</v>
      </c>
      <c r="C53" s="47" t="s">
        <v>15</v>
      </c>
      <c r="D53" s="202"/>
      <c r="E53" s="124">
        <f>'NABIDKA DOPRAVCE'!$K26*'Vypocty indexu'!E34*('Cenova nabidka CNG'!$G22+'Cenova nabidka CNG'!$H22)</f>
        <v>0</v>
      </c>
      <c r="F53" s="124">
        <f>'NABIDKA DOPRAVCE'!$K26*'Vypocty indexu'!F34*('Cenova nabidka CNG'!$G22+'Cenova nabidka CNG'!$H22)</f>
        <v>0</v>
      </c>
      <c r="G53" s="124">
        <f>'NABIDKA DOPRAVCE'!$K26*'Vypocty indexu'!G34*('Cenova nabidka CNG'!$G22+'Cenova nabidka CNG'!$H22)</f>
        <v>0</v>
      </c>
      <c r="H53" s="124">
        <f>'NABIDKA DOPRAVCE'!$K26*'Vypocty indexu'!H34*('Cenova nabidka CNG'!$G22+'Cenova nabidka CNG'!$H22)</f>
        <v>0</v>
      </c>
      <c r="I53" s="124">
        <f>'NABIDKA DOPRAVCE'!$K26*'Vypocty indexu'!I34*('Cenova nabidka CNG'!$G22+'Cenova nabidka CNG'!$H22)</f>
        <v>0</v>
      </c>
      <c r="J53" s="124">
        <f>'NABIDKA DOPRAVCE'!$K26*'Vypocty indexu'!J34*('Cenova nabidka CNG'!$G22+'Cenova nabidka CNG'!$H22)</f>
        <v>0</v>
      </c>
      <c r="K53" s="124">
        <f>'NABIDKA DOPRAVCE'!$K26*'Vypocty indexu'!K34*('Cenova nabidka CNG'!$G22+'Cenova nabidka CNG'!$H22)</f>
        <v>0</v>
      </c>
      <c r="L53" s="124">
        <f>'NABIDKA DOPRAVCE'!$K26*'Vypocty indexu'!L34*('Cenova nabidka CNG'!$G22+'Cenova nabidka CNG'!$H22)</f>
        <v>0</v>
      </c>
      <c r="M53" s="124">
        <f>'NABIDKA DOPRAVCE'!$K26*'Vypocty indexu'!M34*('Cenova nabidka CNG'!$G22+'Cenova nabidka CNG'!$H22)</f>
        <v>0</v>
      </c>
      <c r="N53" s="124">
        <f>'NABIDKA DOPRAVCE'!$K26*'Vypocty indexu'!N34*('Cenova nabidka CNG'!$G22+'Cenova nabidka CNG'!$H22)</f>
        <v>0</v>
      </c>
    </row>
    <row r="54" spans="2:15" outlineLevel="1">
      <c r="B54" s="60">
        <v>21</v>
      </c>
      <c r="C54" s="47" t="s">
        <v>16</v>
      </c>
      <c r="D54" s="202"/>
      <c r="E54" s="124">
        <f>'NABIDKA DOPRAVCE'!$K27*'Vypocty indexu'!E35*('Cenova nabidka CNG'!$G23+'Cenova nabidka CNG'!$H23)</f>
        <v>0</v>
      </c>
      <c r="F54" s="124">
        <f>'NABIDKA DOPRAVCE'!$K27*'Vypocty indexu'!F35*('Cenova nabidka CNG'!$G23+'Cenova nabidka CNG'!$H23)</f>
        <v>0</v>
      </c>
      <c r="G54" s="124">
        <f>'NABIDKA DOPRAVCE'!$K27*'Vypocty indexu'!G35*('Cenova nabidka CNG'!$G23+'Cenova nabidka CNG'!$H23)</f>
        <v>0</v>
      </c>
      <c r="H54" s="124">
        <f>'NABIDKA DOPRAVCE'!$K27*'Vypocty indexu'!H35*('Cenova nabidka CNG'!$G23+'Cenova nabidka CNG'!$H23)</f>
        <v>0</v>
      </c>
      <c r="I54" s="124">
        <f>'NABIDKA DOPRAVCE'!$K27*'Vypocty indexu'!I35*('Cenova nabidka CNG'!$G23+'Cenova nabidka CNG'!$H23)</f>
        <v>0</v>
      </c>
      <c r="J54" s="124">
        <f>'NABIDKA DOPRAVCE'!$K27*'Vypocty indexu'!J35*('Cenova nabidka CNG'!$G23+'Cenova nabidka CNG'!$H23)</f>
        <v>0</v>
      </c>
      <c r="K54" s="124">
        <f>'NABIDKA DOPRAVCE'!$K27*'Vypocty indexu'!K35*('Cenova nabidka CNG'!$G23+'Cenova nabidka CNG'!$H23)</f>
        <v>0</v>
      </c>
      <c r="L54" s="124">
        <f>'NABIDKA DOPRAVCE'!$K27*'Vypocty indexu'!L35*('Cenova nabidka CNG'!$G23+'Cenova nabidka CNG'!$H23)</f>
        <v>0</v>
      </c>
      <c r="M54" s="124">
        <f>'NABIDKA DOPRAVCE'!$K27*'Vypocty indexu'!M35*('Cenova nabidka CNG'!$G23+'Cenova nabidka CNG'!$H23)</f>
        <v>0</v>
      </c>
      <c r="N54" s="124">
        <f>'NABIDKA DOPRAVCE'!$K27*'Vypocty indexu'!N35*('Cenova nabidka CNG'!$G23+'Cenova nabidka CNG'!$H23)</f>
        <v>0</v>
      </c>
    </row>
    <row r="55" spans="2:15" outlineLevel="1">
      <c r="B55" s="60">
        <v>22</v>
      </c>
      <c r="C55" s="47" t="s">
        <v>17</v>
      </c>
      <c r="D55" s="202"/>
      <c r="E55" s="124">
        <f>'NABIDKA DOPRAVCE'!$K28*'Vypocty indexu'!E36*('Cenova nabidka CNG'!$G24+'Cenova nabidka CNG'!$H24)</f>
        <v>0</v>
      </c>
      <c r="F55" s="124">
        <f>'NABIDKA DOPRAVCE'!$K28*'Vypocty indexu'!F36*('Cenova nabidka CNG'!$G24+'Cenova nabidka CNG'!$H24)</f>
        <v>0</v>
      </c>
      <c r="G55" s="124">
        <f>'NABIDKA DOPRAVCE'!$K28*'Vypocty indexu'!G36*('Cenova nabidka CNG'!$G24+'Cenova nabidka CNG'!$H24)</f>
        <v>0</v>
      </c>
      <c r="H55" s="124">
        <f>'NABIDKA DOPRAVCE'!$K28*'Vypocty indexu'!H36*('Cenova nabidka CNG'!$G24+'Cenova nabidka CNG'!$H24)</f>
        <v>0</v>
      </c>
      <c r="I55" s="124">
        <f>'NABIDKA DOPRAVCE'!$K28*'Vypocty indexu'!I36*('Cenova nabidka CNG'!$G24+'Cenova nabidka CNG'!$H24)</f>
        <v>0</v>
      </c>
      <c r="J55" s="124">
        <f>'NABIDKA DOPRAVCE'!$K28*'Vypocty indexu'!J36*('Cenova nabidka CNG'!$G24+'Cenova nabidka CNG'!$H24)</f>
        <v>0</v>
      </c>
      <c r="K55" s="124">
        <f>'NABIDKA DOPRAVCE'!$K28*'Vypocty indexu'!K36*('Cenova nabidka CNG'!$G24+'Cenova nabidka CNG'!$H24)</f>
        <v>0</v>
      </c>
      <c r="L55" s="124">
        <f>'NABIDKA DOPRAVCE'!$K28*'Vypocty indexu'!L36*('Cenova nabidka CNG'!$G24+'Cenova nabidka CNG'!$H24)</f>
        <v>0</v>
      </c>
      <c r="M55" s="124">
        <f>'NABIDKA DOPRAVCE'!$K28*'Vypocty indexu'!M36*('Cenova nabidka CNG'!$G24+'Cenova nabidka CNG'!$H24)</f>
        <v>0</v>
      </c>
      <c r="N55" s="124">
        <f>'NABIDKA DOPRAVCE'!$K28*'Vypocty indexu'!N36*('Cenova nabidka CNG'!$G24+'Cenova nabidka CNG'!$H24)</f>
        <v>0</v>
      </c>
    </row>
    <row r="56" spans="2:15" outlineLevel="1">
      <c r="B56" s="60">
        <v>23</v>
      </c>
      <c r="C56" s="47" t="s">
        <v>18</v>
      </c>
      <c r="D56" s="202"/>
      <c r="E56" s="124">
        <f>'NABIDKA DOPRAVCE'!$K29*'Vypocty indexu'!E37*('Cenova nabidka CNG'!$G25+'Cenova nabidka CNG'!$H25)</f>
        <v>0</v>
      </c>
      <c r="F56" s="124">
        <f>'NABIDKA DOPRAVCE'!$K29*'Vypocty indexu'!F37*('Cenova nabidka CNG'!$G25+'Cenova nabidka CNG'!$H25)</f>
        <v>0</v>
      </c>
      <c r="G56" s="124">
        <f>'NABIDKA DOPRAVCE'!$K29*'Vypocty indexu'!G37*('Cenova nabidka CNG'!$G25+'Cenova nabidka CNG'!$H25)</f>
        <v>0</v>
      </c>
      <c r="H56" s="124">
        <f>'NABIDKA DOPRAVCE'!$K29*'Vypocty indexu'!H37*('Cenova nabidka CNG'!$G25+'Cenova nabidka CNG'!$H25)</f>
        <v>0</v>
      </c>
      <c r="I56" s="124">
        <f>'NABIDKA DOPRAVCE'!$K29*'Vypocty indexu'!I37*('Cenova nabidka CNG'!$G25+'Cenova nabidka CNG'!$H25)</f>
        <v>0</v>
      </c>
      <c r="J56" s="124">
        <f>'NABIDKA DOPRAVCE'!$K29*'Vypocty indexu'!J37*('Cenova nabidka CNG'!$G25+'Cenova nabidka CNG'!$H25)</f>
        <v>0</v>
      </c>
      <c r="K56" s="124">
        <f>'NABIDKA DOPRAVCE'!$K29*'Vypocty indexu'!K37*('Cenova nabidka CNG'!$G25+'Cenova nabidka CNG'!$H25)</f>
        <v>0</v>
      </c>
      <c r="L56" s="124">
        <f>'NABIDKA DOPRAVCE'!$K29*'Vypocty indexu'!L37*('Cenova nabidka CNG'!$G25+'Cenova nabidka CNG'!$H25)</f>
        <v>0</v>
      </c>
      <c r="M56" s="124">
        <f>'NABIDKA DOPRAVCE'!$K29*'Vypocty indexu'!M37*('Cenova nabidka CNG'!$G25+'Cenova nabidka CNG'!$H25)</f>
        <v>0</v>
      </c>
      <c r="N56" s="124">
        <f>'NABIDKA DOPRAVCE'!$K29*'Vypocty indexu'!N37*('Cenova nabidka CNG'!$G25+'Cenova nabidka CNG'!$H25)</f>
        <v>0</v>
      </c>
    </row>
    <row r="57" spans="2:15" outlineLevel="1">
      <c r="B57" s="60">
        <v>24</v>
      </c>
      <c r="C57" s="47" t="s">
        <v>19</v>
      </c>
      <c r="D57" s="202"/>
      <c r="E57" s="124">
        <f>'NABIDKA DOPRAVCE'!$K30*'Vypocty indexu'!E38*('Cenova nabidka CNG'!$G26+'Cenova nabidka CNG'!$H26)</f>
        <v>0</v>
      </c>
      <c r="F57" s="124">
        <f>'NABIDKA DOPRAVCE'!$K30*'Vypocty indexu'!F38*('Cenova nabidka CNG'!$G26+'Cenova nabidka CNG'!$H26)</f>
        <v>0</v>
      </c>
      <c r="G57" s="124">
        <f>'NABIDKA DOPRAVCE'!$K30*'Vypocty indexu'!G38*('Cenova nabidka CNG'!$G26+'Cenova nabidka CNG'!$H26)</f>
        <v>0</v>
      </c>
      <c r="H57" s="124">
        <f>'NABIDKA DOPRAVCE'!$K30*'Vypocty indexu'!H38*('Cenova nabidka CNG'!$G26+'Cenova nabidka CNG'!$H26)</f>
        <v>0</v>
      </c>
      <c r="I57" s="124">
        <f>'NABIDKA DOPRAVCE'!$K30*'Vypocty indexu'!I38*('Cenova nabidka CNG'!$G26+'Cenova nabidka CNG'!$H26)</f>
        <v>0</v>
      </c>
      <c r="J57" s="124">
        <f>'NABIDKA DOPRAVCE'!$K30*'Vypocty indexu'!J38*('Cenova nabidka CNG'!$G26+'Cenova nabidka CNG'!$H26)</f>
        <v>0</v>
      </c>
      <c r="K57" s="124">
        <f>'NABIDKA DOPRAVCE'!$K30*'Vypocty indexu'!K38*('Cenova nabidka CNG'!$G26+'Cenova nabidka CNG'!$H26)</f>
        <v>0</v>
      </c>
      <c r="L57" s="124">
        <f>'NABIDKA DOPRAVCE'!$K30*'Vypocty indexu'!L38*('Cenova nabidka CNG'!$G26+'Cenova nabidka CNG'!$H26)</f>
        <v>0</v>
      </c>
      <c r="M57" s="124">
        <f>'NABIDKA DOPRAVCE'!$K30*'Vypocty indexu'!M38*('Cenova nabidka CNG'!$G26+'Cenova nabidka CNG'!$H26)</f>
        <v>0</v>
      </c>
      <c r="N57" s="124">
        <f>'NABIDKA DOPRAVCE'!$K30*'Vypocty indexu'!N38*('Cenova nabidka CNG'!$G26+'Cenova nabidka CNG'!$H26)</f>
        <v>0</v>
      </c>
    </row>
    <row r="58" spans="2:15" outlineLevel="1">
      <c r="B58" s="60">
        <v>25</v>
      </c>
      <c r="C58" s="47" t="s">
        <v>20</v>
      </c>
      <c r="D58" s="202"/>
      <c r="E58" s="124">
        <f>'NABIDKA DOPRAVCE'!$K31*'Vypocty indexu'!E39*('Cenova nabidka CNG'!$G27+'Cenova nabidka CNG'!$H27)</f>
        <v>0</v>
      </c>
      <c r="F58" s="124">
        <f>'NABIDKA DOPRAVCE'!$K31*'Vypocty indexu'!F39*('Cenova nabidka CNG'!$G27+'Cenova nabidka CNG'!$H27)</f>
        <v>0</v>
      </c>
      <c r="G58" s="124">
        <f>'NABIDKA DOPRAVCE'!$K31*'Vypocty indexu'!G39*('Cenova nabidka CNG'!$G27+'Cenova nabidka CNG'!$H27)</f>
        <v>0</v>
      </c>
      <c r="H58" s="124">
        <f>'NABIDKA DOPRAVCE'!$K31*'Vypocty indexu'!H39*('Cenova nabidka CNG'!$G27+'Cenova nabidka CNG'!$H27)</f>
        <v>0</v>
      </c>
      <c r="I58" s="124">
        <f>'NABIDKA DOPRAVCE'!$K31*'Vypocty indexu'!I39*('Cenova nabidka CNG'!$G27+'Cenova nabidka CNG'!$H27)</f>
        <v>0</v>
      </c>
      <c r="J58" s="124">
        <f>'NABIDKA DOPRAVCE'!$K31*'Vypocty indexu'!J39*('Cenova nabidka CNG'!$G27+'Cenova nabidka CNG'!$H27)</f>
        <v>0</v>
      </c>
      <c r="K58" s="124">
        <f>'NABIDKA DOPRAVCE'!$K31*'Vypocty indexu'!K39*('Cenova nabidka CNG'!$G27+'Cenova nabidka CNG'!$H27)</f>
        <v>0</v>
      </c>
      <c r="L58" s="124">
        <f>'NABIDKA DOPRAVCE'!$K31*'Vypocty indexu'!L39*('Cenova nabidka CNG'!$G27+'Cenova nabidka CNG'!$H27)</f>
        <v>0</v>
      </c>
      <c r="M58" s="124">
        <f>'NABIDKA DOPRAVCE'!$K31*'Vypocty indexu'!M39*('Cenova nabidka CNG'!$G27+'Cenova nabidka CNG'!$H27)</f>
        <v>0</v>
      </c>
      <c r="N58" s="124">
        <f>'NABIDKA DOPRAVCE'!$K31*'Vypocty indexu'!N39*('Cenova nabidka CNG'!$G27+'Cenova nabidka CNG'!$H27)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DOPRAVCE'!$K33*'Vypocty indexu'!E41*('Cenova nabidka CNG'!$G29+'Cenova nabidka CNG'!$H29)</f>
        <v>0</v>
      </c>
      <c r="F60" s="124">
        <f>'NABIDKA DOPRAVCE'!$K33*'Vypocty indexu'!F41*('Cenova nabidka CNG'!$G29+'Cenova nabidka CNG'!$H29)</f>
        <v>0</v>
      </c>
      <c r="G60" s="124">
        <f>'NABIDKA DOPRAVCE'!$K33*'Vypocty indexu'!G41*('Cenova nabidka CNG'!$G29+'Cenova nabidka CNG'!$H29)</f>
        <v>0</v>
      </c>
      <c r="H60" s="124">
        <f>'NABIDKA DOPRAVCE'!$K33*'Vypocty indexu'!H41*('Cenova nabidka CNG'!$G29+'Cenova nabidka CNG'!$H29)</f>
        <v>0</v>
      </c>
      <c r="I60" s="124">
        <f>'NABIDKA DOPRAVCE'!$K33*'Vypocty indexu'!I41*('Cenova nabidka CNG'!$G29+'Cenova nabidka CNG'!$H29)</f>
        <v>0</v>
      </c>
      <c r="J60" s="124">
        <f>'NABIDKA DOPRAVCE'!$K33*'Vypocty indexu'!J41*('Cenova nabidka CNG'!$G29+'Cenova nabidka CNG'!$H29)</f>
        <v>0</v>
      </c>
      <c r="K60" s="124">
        <f>'NABIDKA DOPRAVCE'!$K33*'Vypocty indexu'!K41*('Cenova nabidka CNG'!$G29+'Cenova nabidka CNG'!$H29)</f>
        <v>0</v>
      </c>
      <c r="L60" s="124">
        <f>'NABIDKA DOPRAVCE'!$K33*'Vypocty indexu'!L41*('Cenova nabidka CNG'!$G29+'Cenova nabidka CNG'!$H29)</f>
        <v>0</v>
      </c>
      <c r="M60" s="124">
        <f>'NABIDKA DOPRAVCE'!$K33*'Vypocty indexu'!M41*('Cenova nabidka CNG'!$G29+'Cenova nabidka CNG'!$H29)</f>
        <v>0</v>
      </c>
      <c r="N60" s="124">
        <f>'NABIDKA DOPRAVCE'!$K33*'Vypocty indexu'!N41*('Cenova nabidka CNG'!$G29+'Cenova nabidka CNG'!$H29)</f>
        <v>0</v>
      </c>
    </row>
    <row r="61" spans="2:15" outlineLevel="1">
      <c r="B61" s="60">
        <v>98</v>
      </c>
      <c r="C61" s="47" t="s">
        <v>44</v>
      </c>
      <c r="D61" s="202"/>
      <c r="E61" s="124">
        <f>'NABIDKA DOPRAVCE'!$K34*'Vypocty indexu'!E42*('Cenova nabidka CNG'!$G30+'Cenova nabidka CNG'!$H30)</f>
        <v>0</v>
      </c>
      <c r="F61" s="124">
        <f>'NABIDKA DOPRAVCE'!$K34*'Vypocty indexu'!F42*('Cenova nabidka CNG'!$G30+'Cenova nabidka CNG'!$H30)</f>
        <v>0</v>
      </c>
      <c r="G61" s="124">
        <f>'NABIDKA DOPRAVCE'!$K34*'Vypocty indexu'!G42*('Cenova nabidka CNG'!$G30+'Cenova nabidka CNG'!$H30)</f>
        <v>0</v>
      </c>
      <c r="H61" s="124">
        <f>'NABIDKA DOPRAVCE'!$K34*'Vypocty indexu'!H42*('Cenova nabidka CNG'!$G30+'Cenova nabidka CNG'!$H30)</f>
        <v>0</v>
      </c>
      <c r="I61" s="124">
        <f>'NABIDKA DOPRAVCE'!$K34*'Vypocty indexu'!I42*('Cenova nabidka CNG'!$G30+'Cenova nabidka CNG'!$H30)</f>
        <v>0</v>
      </c>
      <c r="J61" s="124">
        <f>'NABIDKA DOPRAVCE'!$K34*'Vypocty indexu'!J42*('Cenova nabidka CNG'!$G30+'Cenova nabidka CNG'!$H30)</f>
        <v>0</v>
      </c>
      <c r="K61" s="124">
        <f>'NABIDKA DOPRAVCE'!$K34*'Vypocty indexu'!K42*('Cenova nabidka CNG'!$G30+'Cenova nabidka CNG'!$H30)</f>
        <v>0</v>
      </c>
      <c r="L61" s="124">
        <f>'NABIDKA DOPRAVCE'!$K34*'Vypocty indexu'!L42*('Cenova nabidka CNG'!$G30+'Cenova nabidka CNG'!$H30)</f>
        <v>0</v>
      </c>
      <c r="M61" s="124">
        <f>'NABIDKA DOPRAVCE'!$K34*'Vypocty indexu'!M42*('Cenova nabidka CNG'!$G30+'Cenova nabidka CNG'!$H30)</f>
        <v>0</v>
      </c>
      <c r="N61" s="124">
        <f>'NABIDKA DOPRAVCE'!$K34*'Vypocty indexu'!N42*('Cenova nabidka CNG'!$G30+'Cenova nabidka CNG'!$H30)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DOPRAVCE'!$K11*'Vypocty indexu'!E19*'Cenova nabidka CNG'!$F7</f>
        <v>0</v>
      </c>
      <c r="F67" s="122">
        <f>'NABIDKA DOPRAVCE'!$K11*'Vypocty indexu'!F19*'Cenova nabidka CNG'!$F7</f>
        <v>0</v>
      </c>
      <c r="G67" s="122">
        <f>'NABIDKA DOPRAVCE'!$K11*'Vypocty indexu'!G19*'Cenova nabidka CNG'!$F7</f>
        <v>0</v>
      </c>
      <c r="H67" s="122">
        <f>'NABIDKA DOPRAVCE'!$K11*'Vypocty indexu'!H19*'Cenova nabidka CNG'!$F7</f>
        <v>0</v>
      </c>
      <c r="I67" s="122">
        <f>'NABIDKA DOPRAVCE'!$K11*'Vypocty indexu'!I19*'Cenova nabidka CNG'!$F7</f>
        <v>0</v>
      </c>
      <c r="J67" s="122">
        <f>'NABIDKA DOPRAVCE'!$K11*'Vypocty indexu'!J19*'Cenova nabidka CNG'!$F7</f>
        <v>0</v>
      </c>
      <c r="K67" s="122">
        <f>'NABIDKA DOPRAVCE'!$K11*'Vypocty indexu'!K19*'Cenova nabidka CNG'!$F7</f>
        <v>0</v>
      </c>
      <c r="L67" s="122">
        <f>'NABIDKA DOPRAVCE'!$K11*'Vypocty indexu'!L19*'Cenova nabidka CNG'!$F7</f>
        <v>0</v>
      </c>
      <c r="M67" s="122">
        <f>'NABIDKA DOPRAVCE'!$K11*'Vypocty indexu'!M19*'Cenova nabidka CNG'!$F7</f>
        <v>0</v>
      </c>
      <c r="N67" s="122">
        <f>'NABIDKA DOPRAVCE'!$K11*'Vypocty indexu'!N19*'Cenova nabidka CNG'!$F7</f>
        <v>0</v>
      </c>
    </row>
    <row r="68" spans="2:14" outlineLevel="1">
      <c r="B68" s="60" t="s">
        <v>23</v>
      </c>
      <c r="C68" s="47" t="s">
        <v>130</v>
      </c>
      <c r="D68" s="202"/>
      <c r="E68" s="122">
        <f>'NABIDKA DOPRAVCE'!$K12*'Vypocty indexu'!E20*'Cenova nabidka CNG'!$F8</f>
        <v>0</v>
      </c>
      <c r="F68" s="122">
        <f>'NABIDKA DOPRAVCE'!$K12*'Vypocty indexu'!F20*'Cenova nabidka CNG'!$F8</f>
        <v>0</v>
      </c>
      <c r="G68" s="122">
        <f>'NABIDKA DOPRAVCE'!$K12*'Vypocty indexu'!G20*'Cenova nabidka CNG'!$F8</f>
        <v>0</v>
      </c>
      <c r="H68" s="122">
        <f>'NABIDKA DOPRAVCE'!$K12*'Vypocty indexu'!H20*'Cenova nabidka CNG'!$F8</f>
        <v>0</v>
      </c>
      <c r="I68" s="122">
        <f>'NABIDKA DOPRAVCE'!$K12*'Vypocty indexu'!I20*'Cenova nabidka CNG'!$F8</f>
        <v>0</v>
      </c>
      <c r="J68" s="122">
        <f>'NABIDKA DOPRAVCE'!$K12*'Vypocty indexu'!J20*'Cenova nabidka CNG'!$F8</f>
        <v>0</v>
      </c>
      <c r="K68" s="122">
        <f>'NABIDKA DOPRAVCE'!$K12*'Vypocty indexu'!K20*'Cenova nabidka CNG'!$F8</f>
        <v>0</v>
      </c>
      <c r="L68" s="122">
        <f>'NABIDKA DOPRAVCE'!$K12*'Vypocty indexu'!L20*'Cenova nabidka CNG'!$F8</f>
        <v>0</v>
      </c>
      <c r="M68" s="122">
        <f>'NABIDKA DOPRAVCE'!$K12*'Vypocty indexu'!M20*'Cenova nabidka CNG'!$F8</f>
        <v>0</v>
      </c>
      <c r="N68" s="122">
        <f>'NABIDKA DOPRAVCE'!$K12*'Vypocty indexu'!N20*'Cenova nabidka CNG'!$F8</f>
        <v>0</v>
      </c>
    </row>
    <row r="69" spans="2:14" outlineLevel="1">
      <c r="B69" s="60" t="s">
        <v>24</v>
      </c>
      <c r="C69" s="47" t="s">
        <v>267</v>
      </c>
      <c r="D69" s="202"/>
      <c r="E69" s="122">
        <f>'NABIDKA DOPRAVCE'!$K13*'Vypocty indexu'!E21*'Cenova nabidka CNG'!$F9</f>
        <v>0</v>
      </c>
      <c r="F69" s="122">
        <f>'NABIDKA DOPRAVCE'!$K13*'Vypocty indexu'!F21*'Cenova nabidka CNG'!$F9</f>
        <v>0</v>
      </c>
      <c r="G69" s="122">
        <f>'NABIDKA DOPRAVCE'!$K13*'Vypocty indexu'!G21*'Cenova nabidka CNG'!$F9</f>
        <v>0</v>
      </c>
      <c r="H69" s="122">
        <f>'NABIDKA DOPRAVCE'!$K13*'Vypocty indexu'!H21*'Cenova nabidka CNG'!$F9</f>
        <v>0</v>
      </c>
      <c r="I69" s="122">
        <f>'NABIDKA DOPRAVCE'!$K13*'Vypocty indexu'!I21*'Cenova nabidka CNG'!$F9</f>
        <v>0</v>
      </c>
      <c r="J69" s="122">
        <f>'NABIDKA DOPRAVCE'!$K13*'Vypocty indexu'!J21*'Cenova nabidka CNG'!$F9</f>
        <v>0</v>
      </c>
      <c r="K69" s="122">
        <f>'NABIDKA DOPRAVCE'!$K13*'Vypocty indexu'!K21*'Cenova nabidka CNG'!$F9</f>
        <v>0</v>
      </c>
      <c r="L69" s="122">
        <f>'NABIDKA DOPRAVCE'!$K13*'Vypocty indexu'!L21*'Cenova nabidka CNG'!$F9</f>
        <v>0</v>
      </c>
      <c r="M69" s="122">
        <f>'NABIDKA DOPRAVCE'!$K13*'Vypocty indexu'!M21*'Cenova nabidka CNG'!$F9</f>
        <v>0</v>
      </c>
      <c r="N69" s="122">
        <f>'NABIDKA DOPRAVCE'!$K13*'Vypocty indexu'!N21*'Cenova nabidka CNG'!$F9</f>
        <v>0</v>
      </c>
    </row>
    <row r="70" spans="2:14" outlineLevel="1">
      <c r="B70" s="60" t="s">
        <v>127</v>
      </c>
      <c r="C70" s="47" t="s">
        <v>131</v>
      </c>
      <c r="D70" s="202"/>
      <c r="E70" s="122">
        <f>'NABIDKA DOPRAVCE'!$K14*'Vypocty indexu'!E22*'Cenova nabidka CNG'!$F10</f>
        <v>0</v>
      </c>
      <c r="F70" s="122">
        <f>'NABIDKA DOPRAVCE'!$K14*'Vypocty indexu'!F22*'Cenova nabidka CNG'!$F10</f>
        <v>0</v>
      </c>
      <c r="G70" s="122">
        <f>'NABIDKA DOPRAVCE'!$K14*'Vypocty indexu'!G22*'Cenova nabidka CNG'!$F10</f>
        <v>0</v>
      </c>
      <c r="H70" s="122">
        <f>'NABIDKA DOPRAVCE'!$K14*'Vypocty indexu'!H22*'Cenova nabidka CNG'!$F10</f>
        <v>0</v>
      </c>
      <c r="I70" s="122">
        <f>'NABIDKA DOPRAVCE'!$K14*'Vypocty indexu'!I22*'Cenova nabidka CNG'!$F10</f>
        <v>0</v>
      </c>
      <c r="J70" s="122">
        <f>'NABIDKA DOPRAVCE'!$K14*'Vypocty indexu'!J22*'Cenova nabidka CNG'!$F10</f>
        <v>0</v>
      </c>
      <c r="K70" s="122">
        <f>'NABIDKA DOPRAVCE'!$K14*'Vypocty indexu'!K22*'Cenova nabidka CNG'!$F10</f>
        <v>0</v>
      </c>
      <c r="L70" s="122">
        <f>'NABIDKA DOPRAVCE'!$K14*'Vypocty indexu'!L22*'Cenova nabidka CNG'!$F10</f>
        <v>0</v>
      </c>
      <c r="M70" s="122">
        <f>'NABIDKA DOPRAVCE'!$K14*'Vypocty indexu'!M22*'Cenova nabidka CNG'!$F10</f>
        <v>0</v>
      </c>
      <c r="N70" s="122">
        <f>'NABIDKA DOPRAVCE'!$K14*'Vypocty indexu'!N22*'Cenova nabidka CNG'!$F10</f>
        <v>0</v>
      </c>
    </row>
    <row r="71" spans="2:14" outlineLevel="1">
      <c r="B71" s="60">
        <v>12</v>
      </c>
      <c r="C71" s="47" t="s">
        <v>8</v>
      </c>
      <c r="D71" s="202"/>
      <c r="E71" s="122">
        <f>'NABIDKA DOPRAVCE'!$K15*'Vypocty indexu'!E23*'Cenova nabidka CNG'!$F11</f>
        <v>0</v>
      </c>
      <c r="F71" s="122">
        <f>'NABIDKA DOPRAVCE'!$K15*'Vypocty indexu'!F23*'Cenova nabidka CNG'!$F11</f>
        <v>0</v>
      </c>
      <c r="G71" s="122">
        <f>'NABIDKA DOPRAVCE'!$K15*'Vypocty indexu'!G23*'Cenova nabidka CNG'!$F11</f>
        <v>0</v>
      </c>
      <c r="H71" s="122">
        <f>'NABIDKA DOPRAVCE'!$K15*'Vypocty indexu'!H23*'Cenova nabidka CNG'!$F11</f>
        <v>0</v>
      </c>
      <c r="I71" s="122">
        <f>'NABIDKA DOPRAVCE'!$K15*'Vypocty indexu'!I23*'Cenova nabidka CNG'!$F11</f>
        <v>0</v>
      </c>
      <c r="J71" s="122">
        <f>'NABIDKA DOPRAVCE'!$K15*'Vypocty indexu'!J23*'Cenova nabidka CNG'!$F11</f>
        <v>0</v>
      </c>
      <c r="K71" s="122">
        <f>'NABIDKA DOPRAVCE'!$K15*'Vypocty indexu'!K23*'Cenova nabidka CNG'!$F11</f>
        <v>0</v>
      </c>
      <c r="L71" s="122">
        <f>'NABIDKA DOPRAVCE'!$K15*'Vypocty indexu'!L23*'Cenova nabidka CNG'!$F11</f>
        <v>0</v>
      </c>
      <c r="M71" s="122">
        <f>'NABIDKA DOPRAVCE'!$K15*'Vypocty indexu'!M23*'Cenova nabidka CNG'!$F11</f>
        <v>0</v>
      </c>
      <c r="N71" s="122">
        <f>'NABIDKA DOPRAVCE'!$K15*'Vypocty indexu'!N23*'Cenova nabidka CNG'!$F11</f>
        <v>0</v>
      </c>
    </row>
    <row r="72" spans="2:14" outlineLevel="1">
      <c r="B72" s="60">
        <v>13</v>
      </c>
      <c r="C72" s="47" t="s">
        <v>9</v>
      </c>
      <c r="D72" s="202"/>
      <c r="E72" s="122">
        <f>'NABIDKA DOPRAVCE'!$K16*'Vypocty indexu'!E24*'Cenova nabidka CNG'!$F12</f>
        <v>0</v>
      </c>
      <c r="F72" s="122">
        <f>'NABIDKA DOPRAVCE'!$K16*'Vypocty indexu'!F24*'Cenova nabidka CNG'!$F12</f>
        <v>0</v>
      </c>
      <c r="G72" s="122">
        <f>'NABIDKA DOPRAVCE'!$K16*'Vypocty indexu'!G24*'Cenova nabidka CNG'!$F12</f>
        <v>0</v>
      </c>
      <c r="H72" s="122">
        <f>'NABIDKA DOPRAVCE'!$K16*'Vypocty indexu'!H24*'Cenova nabidka CNG'!$F12</f>
        <v>0</v>
      </c>
      <c r="I72" s="122">
        <f>'NABIDKA DOPRAVCE'!$K16*'Vypocty indexu'!I24*'Cenova nabidka CNG'!$F12</f>
        <v>0</v>
      </c>
      <c r="J72" s="122">
        <f>'NABIDKA DOPRAVCE'!$K16*'Vypocty indexu'!J24*'Cenova nabidka CNG'!$F12</f>
        <v>0</v>
      </c>
      <c r="K72" s="122">
        <f>'NABIDKA DOPRAVCE'!$K16*'Vypocty indexu'!K24*'Cenova nabidka CNG'!$F12</f>
        <v>0</v>
      </c>
      <c r="L72" s="122">
        <f>'NABIDKA DOPRAVCE'!$K16*'Vypocty indexu'!L24*'Cenova nabidka CNG'!$F12</f>
        <v>0</v>
      </c>
      <c r="M72" s="122">
        <f>'NABIDKA DOPRAVCE'!$K16*'Vypocty indexu'!M24*'Cenova nabidka CNG'!$F12</f>
        <v>0</v>
      </c>
      <c r="N72" s="122">
        <f>'NABIDKA DOPRAVCE'!$K16*'Vypocty indexu'!N24*'Cenova nabidka CNG'!$F12</f>
        <v>0</v>
      </c>
    </row>
    <row r="73" spans="2:14" outlineLevel="1">
      <c r="B73" s="60" t="s">
        <v>28</v>
      </c>
      <c r="C73" s="47" t="s">
        <v>59</v>
      </c>
      <c r="D73" s="202"/>
      <c r="E73" s="122">
        <f>'NABIDKA DOPRAVCE'!$K17*'Vypocty indexu'!E25*'Cenova nabidka CNG'!$F13</f>
        <v>0</v>
      </c>
      <c r="F73" s="122">
        <f>'NABIDKA DOPRAVCE'!$K17*'Vypocty indexu'!F25*'Cenova nabidka CNG'!$F13</f>
        <v>0</v>
      </c>
      <c r="G73" s="122">
        <f>'NABIDKA DOPRAVCE'!$K17*'Vypocty indexu'!G25*'Cenova nabidka CNG'!$F13</f>
        <v>0</v>
      </c>
      <c r="H73" s="122">
        <f>'NABIDKA DOPRAVCE'!$K17*'Vypocty indexu'!H25*'Cenova nabidka CNG'!$F13</f>
        <v>0</v>
      </c>
      <c r="I73" s="122">
        <f>'NABIDKA DOPRAVCE'!$K17*'Vypocty indexu'!I25*'Cenova nabidka CNG'!$F13</f>
        <v>0</v>
      </c>
      <c r="J73" s="122">
        <f>'NABIDKA DOPRAVCE'!$K17*'Vypocty indexu'!J25*'Cenova nabidka CNG'!$F13</f>
        <v>0</v>
      </c>
      <c r="K73" s="122">
        <f>'NABIDKA DOPRAVCE'!$K17*'Vypocty indexu'!K25*'Cenova nabidka CNG'!$F13</f>
        <v>0</v>
      </c>
      <c r="L73" s="122">
        <f>'NABIDKA DOPRAVCE'!$K17*'Vypocty indexu'!L25*'Cenova nabidka CNG'!$F13</f>
        <v>0</v>
      </c>
      <c r="M73" s="122">
        <f>'NABIDKA DOPRAVCE'!$K17*'Vypocty indexu'!M25*'Cenova nabidka CNG'!$F13</f>
        <v>0</v>
      </c>
      <c r="N73" s="122">
        <f>'NABIDKA DOPRAVCE'!$K17*'Vypocty indexu'!N25*'Cenova nabidka CNG'!$F13</f>
        <v>0</v>
      </c>
    </row>
    <row r="74" spans="2:14" outlineLevel="1">
      <c r="B74" s="60" t="s">
        <v>29</v>
      </c>
      <c r="C74" s="47" t="s">
        <v>60</v>
      </c>
      <c r="D74" s="202"/>
      <c r="E74" s="122">
        <f>'NABIDKA DOPRAVCE'!$K18*'Vypocty indexu'!E26*'Cenova nabidka CNG'!$F14</f>
        <v>0</v>
      </c>
      <c r="F74" s="122">
        <f>'NABIDKA DOPRAVCE'!$K18*'Vypocty indexu'!F26*'Cenova nabidka CNG'!$F14</f>
        <v>0</v>
      </c>
      <c r="G74" s="122">
        <f>'NABIDKA DOPRAVCE'!$K18*'Vypocty indexu'!G26*'Cenova nabidka CNG'!$F14</f>
        <v>0</v>
      </c>
      <c r="H74" s="122">
        <f>'NABIDKA DOPRAVCE'!$K18*'Vypocty indexu'!H26*'Cenova nabidka CNG'!$F14</f>
        <v>0</v>
      </c>
      <c r="I74" s="122">
        <f>'NABIDKA DOPRAVCE'!$K18*'Vypocty indexu'!I26*'Cenova nabidka CNG'!$F14</f>
        <v>0</v>
      </c>
      <c r="J74" s="122">
        <f>'NABIDKA DOPRAVCE'!$K18*'Vypocty indexu'!J26*'Cenova nabidka CNG'!$F14</f>
        <v>0</v>
      </c>
      <c r="K74" s="122">
        <f>'NABIDKA DOPRAVCE'!$K18*'Vypocty indexu'!K26*'Cenova nabidka CNG'!$F14</f>
        <v>0</v>
      </c>
      <c r="L74" s="122">
        <f>'NABIDKA DOPRAVCE'!$K18*'Vypocty indexu'!L26*'Cenova nabidka CNG'!$F14</f>
        <v>0</v>
      </c>
      <c r="M74" s="122">
        <f>'NABIDKA DOPRAVCE'!$K18*'Vypocty indexu'!M26*'Cenova nabidka CNG'!$F14</f>
        <v>0</v>
      </c>
      <c r="N74" s="122">
        <f>'NABIDKA DOPRAVCE'!$K18*'Vypocty indexu'!N26*'Cenova nabidka CNG'!$F14</f>
        <v>0</v>
      </c>
    </row>
    <row r="75" spans="2:14" outlineLevel="1">
      <c r="B75" s="60">
        <v>15</v>
      </c>
      <c r="C75" s="47" t="s">
        <v>42</v>
      </c>
      <c r="D75" s="202"/>
      <c r="E75" s="122">
        <f>'NABIDKA DOPRAVCE'!$K19*'Vypocty indexu'!E27*'Cenova nabidka CNG'!$F15</f>
        <v>0</v>
      </c>
      <c r="F75" s="122">
        <f>'NABIDKA DOPRAVCE'!$K19*'Vypocty indexu'!F27*'Cenova nabidka CNG'!$F15</f>
        <v>0</v>
      </c>
      <c r="G75" s="122">
        <f>'NABIDKA DOPRAVCE'!$K19*'Vypocty indexu'!G27*'Cenova nabidka CNG'!$F15</f>
        <v>0</v>
      </c>
      <c r="H75" s="122">
        <f>'NABIDKA DOPRAVCE'!$K19*'Vypocty indexu'!H27*'Cenova nabidka CNG'!$F15</f>
        <v>0</v>
      </c>
      <c r="I75" s="122">
        <f>'NABIDKA DOPRAVCE'!$K19*'Vypocty indexu'!I27*'Cenova nabidka CNG'!$F15</f>
        <v>0</v>
      </c>
      <c r="J75" s="122">
        <f>'NABIDKA DOPRAVCE'!$K19*'Vypocty indexu'!J27*'Cenova nabidka CNG'!$F15</f>
        <v>0</v>
      </c>
      <c r="K75" s="122">
        <f>'NABIDKA DOPRAVCE'!$K19*'Vypocty indexu'!K27*'Cenova nabidka CNG'!$F15</f>
        <v>0</v>
      </c>
      <c r="L75" s="122">
        <f>'NABIDKA DOPRAVCE'!$K19*'Vypocty indexu'!L27*'Cenova nabidka CNG'!$F15</f>
        <v>0</v>
      </c>
      <c r="M75" s="122">
        <f>'NABIDKA DOPRAVCE'!$K19*'Vypocty indexu'!M27*'Cenova nabidka CNG'!$F15</f>
        <v>0</v>
      </c>
      <c r="N75" s="122">
        <f>'NABIDKA DOPRAVCE'!$K19*'Vypocty indexu'!N27*'Cenova nabidka CNG'!$F15</f>
        <v>0</v>
      </c>
    </row>
    <row r="76" spans="2:14" outlineLevel="1">
      <c r="B76" s="60" t="s">
        <v>30</v>
      </c>
      <c r="C76" s="47" t="s">
        <v>61</v>
      </c>
      <c r="D76" s="202"/>
      <c r="E76" s="122">
        <f>'NABIDKA DOPRAVCE'!$K20*'Vypocty indexu'!E28*'Cenova nabidka CNG'!$F16</f>
        <v>0</v>
      </c>
      <c r="F76" s="122">
        <f>'NABIDKA DOPRAVCE'!$K20*'Vypocty indexu'!F28*'Cenova nabidka CNG'!$F16</f>
        <v>0</v>
      </c>
      <c r="G76" s="122">
        <f>'NABIDKA DOPRAVCE'!$K20*'Vypocty indexu'!G28*'Cenova nabidka CNG'!$F16</f>
        <v>0</v>
      </c>
      <c r="H76" s="122">
        <f>'NABIDKA DOPRAVCE'!$K20*'Vypocty indexu'!H28*'Cenova nabidka CNG'!$F16</f>
        <v>0</v>
      </c>
      <c r="I76" s="122">
        <f>'NABIDKA DOPRAVCE'!$K20*'Vypocty indexu'!I28*'Cenova nabidka CNG'!$F16</f>
        <v>0</v>
      </c>
      <c r="J76" s="122">
        <f>'NABIDKA DOPRAVCE'!$K20*'Vypocty indexu'!J28*'Cenova nabidka CNG'!$F16</f>
        <v>0</v>
      </c>
      <c r="K76" s="122">
        <f>'NABIDKA DOPRAVCE'!$K20*'Vypocty indexu'!K28*'Cenova nabidka CNG'!$F16</f>
        <v>0</v>
      </c>
      <c r="L76" s="122">
        <f>'NABIDKA DOPRAVCE'!$K20*'Vypocty indexu'!L28*'Cenova nabidka CNG'!$F16</f>
        <v>0</v>
      </c>
      <c r="M76" s="122">
        <f>'NABIDKA DOPRAVCE'!$K20*'Vypocty indexu'!M28*'Cenova nabidka CNG'!$F16</f>
        <v>0</v>
      </c>
      <c r="N76" s="122">
        <f>'NABIDKA DOPRAVCE'!$K20*'Vypocty indexu'!N28*'Cenova nabidka CNG'!$F16</f>
        <v>0</v>
      </c>
    </row>
    <row r="77" spans="2:14" outlineLevel="1">
      <c r="B77" s="60" t="s">
        <v>31</v>
      </c>
      <c r="C77" s="47" t="s">
        <v>62</v>
      </c>
      <c r="D77" s="202"/>
      <c r="E77" s="122">
        <f>'NABIDKA DOPRAVCE'!$K21*'Vypocty indexu'!E29*'Cenova nabidka CNG'!$F17</f>
        <v>0</v>
      </c>
      <c r="F77" s="122">
        <f>'NABIDKA DOPRAVCE'!$K21*'Vypocty indexu'!F29*'Cenova nabidka CNG'!$F17</f>
        <v>0</v>
      </c>
      <c r="G77" s="122">
        <f>'NABIDKA DOPRAVCE'!$K21*'Vypocty indexu'!G29*'Cenova nabidka CNG'!$F17</f>
        <v>0</v>
      </c>
      <c r="H77" s="122">
        <f>'NABIDKA DOPRAVCE'!$K21*'Vypocty indexu'!H29*'Cenova nabidka CNG'!$F17</f>
        <v>0</v>
      </c>
      <c r="I77" s="122">
        <f>'NABIDKA DOPRAVCE'!$K21*'Vypocty indexu'!I29*'Cenova nabidka CNG'!$F17</f>
        <v>0</v>
      </c>
      <c r="J77" s="122">
        <f>'NABIDKA DOPRAVCE'!$K21*'Vypocty indexu'!J29*'Cenova nabidka CNG'!$F17</f>
        <v>0</v>
      </c>
      <c r="K77" s="122">
        <f>'NABIDKA DOPRAVCE'!$K21*'Vypocty indexu'!K29*'Cenova nabidka CNG'!$F17</f>
        <v>0</v>
      </c>
      <c r="L77" s="122">
        <f>'NABIDKA DOPRAVCE'!$K21*'Vypocty indexu'!L29*'Cenova nabidka CNG'!$F17</f>
        <v>0</v>
      </c>
      <c r="M77" s="122">
        <f>'NABIDKA DOPRAVCE'!$K21*'Vypocty indexu'!M29*'Cenova nabidka CNG'!$F17</f>
        <v>0</v>
      </c>
      <c r="N77" s="122">
        <f>'NABIDKA DOPRAVCE'!$K21*'Vypocty indexu'!N29*'Cenova nabidka CNG'!$F17</f>
        <v>0</v>
      </c>
    </row>
    <row r="78" spans="2:14" outlineLevel="1">
      <c r="B78" s="60" t="s">
        <v>40</v>
      </c>
      <c r="C78" s="47" t="s">
        <v>63</v>
      </c>
      <c r="D78" s="202"/>
      <c r="E78" s="122">
        <f>'NABIDKA DOPRAVCE'!$K22*'Vypocty indexu'!E30*'Cenova nabidka CNG'!$F18</f>
        <v>0</v>
      </c>
      <c r="F78" s="122">
        <f>'NABIDKA DOPRAVCE'!$K22*'Vypocty indexu'!F30*'Cenova nabidka CNG'!$F18</f>
        <v>0</v>
      </c>
      <c r="G78" s="122">
        <f>'NABIDKA DOPRAVCE'!$K22*'Vypocty indexu'!G30*'Cenova nabidka CNG'!$F18</f>
        <v>0</v>
      </c>
      <c r="H78" s="122">
        <f>'NABIDKA DOPRAVCE'!$K22*'Vypocty indexu'!H30*'Cenova nabidka CNG'!$F18</f>
        <v>0</v>
      </c>
      <c r="I78" s="122">
        <f>'NABIDKA DOPRAVCE'!$K22*'Vypocty indexu'!I30*'Cenova nabidka CNG'!$F18</f>
        <v>0</v>
      </c>
      <c r="J78" s="122">
        <f>'NABIDKA DOPRAVCE'!$K22*'Vypocty indexu'!J30*'Cenova nabidka CNG'!$F18</f>
        <v>0</v>
      </c>
      <c r="K78" s="122">
        <f>'NABIDKA DOPRAVCE'!$K22*'Vypocty indexu'!K30*'Cenova nabidka CNG'!$F18</f>
        <v>0</v>
      </c>
      <c r="L78" s="122">
        <f>'NABIDKA DOPRAVCE'!$K22*'Vypocty indexu'!L30*'Cenova nabidka CNG'!$F18</f>
        <v>0</v>
      </c>
      <c r="M78" s="122">
        <f>'NABIDKA DOPRAVCE'!$K22*'Vypocty indexu'!M30*'Cenova nabidka CNG'!$F18</f>
        <v>0</v>
      </c>
      <c r="N78" s="122">
        <f>'NABIDKA DOPRAVCE'!$K22*'Vypocty indexu'!N30*'Cenova nabidka CNG'!$F18</f>
        <v>0</v>
      </c>
    </row>
    <row r="79" spans="2:14" outlineLevel="1">
      <c r="B79" s="60" t="s">
        <v>41</v>
      </c>
      <c r="C79" s="47" t="s">
        <v>64</v>
      </c>
      <c r="D79" s="202"/>
      <c r="E79" s="122">
        <f>'NABIDKA DOPRAVCE'!$K23*'Vypocty indexu'!E31*'Cenova nabidka CNG'!$F19</f>
        <v>0</v>
      </c>
      <c r="F79" s="122">
        <f>'NABIDKA DOPRAVCE'!$K23*'Vypocty indexu'!F31*'Cenova nabidka CNG'!$F19</f>
        <v>0</v>
      </c>
      <c r="G79" s="122">
        <f>'NABIDKA DOPRAVCE'!$K23*'Vypocty indexu'!G31*'Cenova nabidka CNG'!$F19</f>
        <v>0</v>
      </c>
      <c r="H79" s="122">
        <f>'NABIDKA DOPRAVCE'!$K23*'Vypocty indexu'!H31*'Cenova nabidka CNG'!$F19</f>
        <v>0</v>
      </c>
      <c r="I79" s="122">
        <f>'NABIDKA DOPRAVCE'!$K23*'Vypocty indexu'!I31*'Cenova nabidka CNG'!$F19</f>
        <v>0</v>
      </c>
      <c r="J79" s="122">
        <f>'NABIDKA DOPRAVCE'!$K23*'Vypocty indexu'!J31*'Cenova nabidka CNG'!$F19</f>
        <v>0</v>
      </c>
      <c r="K79" s="122">
        <f>'NABIDKA DOPRAVCE'!$K23*'Vypocty indexu'!K31*'Cenova nabidka CNG'!$F19</f>
        <v>0</v>
      </c>
      <c r="L79" s="122">
        <f>'NABIDKA DOPRAVCE'!$K23*'Vypocty indexu'!L31*'Cenova nabidka CNG'!$F19</f>
        <v>0</v>
      </c>
      <c r="M79" s="122">
        <f>'NABIDKA DOPRAVCE'!$K23*'Vypocty indexu'!M31*'Cenova nabidka CNG'!$F19</f>
        <v>0</v>
      </c>
      <c r="N79" s="122">
        <f>'NABIDKA DOPRAVCE'!$K23*'Vypocty indexu'!N31*'Cenova nabidka CNG'!$F19</f>
        <v>0</v>
      </c>
    </row>
    <row r="80" spans="2:14" outlineLevel="1">
      <c r="B80" s="60">
        <v>18</v>
      </c>
      <c r="C80" s="47" t="s">
        <v>13</v>
      </c>
      <c r="D80" s="202"/>
      <c r="E80" s="122">
        <f>'NABIDKA DOPRAVCE'!$K24*'Vypocty indexu'!E32*'Cenova nabidka CNG'!$F20</f>
        <v>0</v>
      </c>
      <c r="F80" s="122">
        <f>'NABIDKA DOPRAVCE'!$K24*'Vypocty indexu'!F32*'Cenova nabidka CNG'!$F20</f>
        <v>0</v>
      </c>
      <c r="G80" s="122">
        <f>'NABIDKA DOPRAVCE'!$K24*'Vypocty indexu'!G32*'Cenova nabidka CNG'!$F20</f>
        <v>0</v>
      </c>
      <c r="H80" s="122">
        <f>'NABIDKA DOPRAVCE'!$K24*'Vypocty indexu'!H32*'Cenova nabidka CNG'!$F20</f>
        <v>0</v>
      </c>
      <c r="I80" s="122">
        <f>'NABIDKA DOPRAVCE'!$K24*'Vypocty indexu'!I32*'Cenova nabidka CNG'!$F20</f>
        <v>0</v>
      </c>
      <c r="J80" s="122">
        <f>'NABIDKA DOPRAVCE'!$K24*'Vypocty indexu'!J32*'Cenova nabidka CNG'!$F20</f>
        <v>0</v>
      </c>
      <c r="K80" s="122">
        <f>'NABIDKA DOPRAVCE'!$K24*'Vypocty indexu'!K32*'Cenova nabidka CNG'!$F20</f>
        <v>0</v>
      </c>
      <c r="L80" s="122">
        <f>'NABIDKA DOPRAVCE'!$K24*'Vypocty indexu'!L32*'Cenova nabidka CNG'!$F20</f>
        <v>0</v>
      </c>
      <c r="M80" s="122">
        <f>'NABIDKA DOPRAVCE'!$K24*'Vypocty indexu'!M32*'Cenova nabidka CNG'!$F20</f>
        <v>0</v>
      </c>
      <c r="N80" s="122">
        <f>'NABIDKA DOPRAVCE'!$K24*'Vypocty indexu'!N32*'Cenova nabidka CNG'!$F20</f>
        <v>0</v>
      </c>
    </row>
    <row r="81" spans="2:15" outlineLevel="1">
      <c r="B81" s="60">
        <v>19</v>
      </c>
      <c r="C81" s="47" t="s">
        <v>14</v>
      </c>
      <c r="D81" s="202"/>
      <c r="E81" s="122">
        <f>'NABIDKA DOPRAVCE'!$K25*'Vypocty indexu'!E33*'Cenova nabidka CNG'!$F21</f>
        <v>0</v>
      </c>
      <c r="F81" s="122">
        <f>'NABIDKA DOPRAVCE'!$K25*'Vypocty indexu'!F33*'Cenova nabidka CNG'!$F21</f>
        <v>0</v>
      </c>
      <c r="G81" s="122">
        <f>'NABIDKA DOPRAVCE'!$K25*'Vypocty indexu'!G33*'Cenova nabidka CNG'!$F21</f>
        <v>0</v>
      </c>
      <c r="H81" s="122">
        <f>'NABIDKA DOPRAVCE'!$K25*'Vypocty indexu'!H33*'Cenova nabidka CNG'!$F21</f>
        <v>0</v>
      </c>
      <c r="I81" s="122">
        <f>'NABIDKA DOPRAVCE'!$K25*'Vypocty indexu'!I33*'Cenova nabidka CNG'!$F21</f>
        <v>0</v>
      </c>
      <c r="J81" s="122">
        <f>'NABIDKA DOPRAVCE'!$K25*'Vypocty indexu'!J33*'Cenova nabidka CNG'!$F21</f>
        <v>0</v>
      </c>
      <c r="K81" s="122">
        <f>'NABIDKA DOPRAVCE'!$K25*'Vypocty indexu'!K33*'Cenova nabidka CNG'!$F21</f>
        <v>0</v>
      </c>
      <c r="L81" s="122">
        <f>'NABIDKA DOPRAVCE'!$K25*'Vypocty indexu'!L33*'Cenova nabidka CNG'!$F21</f>
        <v>0</v>
      </c>
      <c r="M81" s="122">
        <f>'NABIDKA DOPRAVCE'!$K25*'Vypocty indexu'!M33*'Cenova nabidka CNG'!$F21</f>
        <v>0</v>
      </c>
      <c r="N81" s="122">
        <f>'NABIDKA DOPRAVCE'!$K25*'Vypocty indexu'!N33*'Cenova nabidka CNG'!$F21</f>
        <v>0</v>
      </c>
    </row>
    <row r="82" spans="2:15" outlineLevel="1">
      <c r="B82" s="60">
        <v>20</v>
      </c>
      <c r="C82" s="47" t="s">
        <v>15</v>
      </c>
      <c r="D82" s="202"/>
      <c r="E82" s="122">
        <f>'NABIDKA DOPRAVCE'!$K26*'Vypocty indexu'!E34*'Cenova nabidka CNG'!$F22</f>
        <v>0</v>
      </c>
      <c r="F82" s="122">
        <f>'NABIDKA DOPRAVCE'!$K26*'Vypocty indexu'!F34*'Cenova nabidka CNG'!$F22</f>
        <v>0</v>
      </c>
      <c r="G82" s="122">
        <f>'NABIDKA DOPRAVCE'!$K26*'Vypocty indexu'!G34*'Cenova nabidka CNG'!$F22</f>
        <v>0</v>
      </c>
      <c r="H82" s="122">
        <f>'NABIDKA DOPRAVCE'!$K26*'Vypocty indexu'!H34*'Cenova nabidka CNG'!$F22</f>
        <v>0</v>
      </c>
      <c r="I82" s="122">
        <f>'NABIDKA DOPRAVCE'!$K26*'Vypocty indexu'!I34*'Cenova nabidka CNG'!$F22</f>
        <v>0</v>
      </c>
      <c r="J82" s="122">
        <f>'NABIDKA DOPRAVCE'!$K26*'Vypocty indexu'!J34*'Cenova nabidka CNG'!$F22</f>
        <v>0</v>
      </c>
      <c r="K82" s="122">
        <f>'NABIDKA DOPRAVCE'!$K26*'Vypocty indexu'!K34*'Cenova nabidka CNG'!$F22</f>
        <v>0</v>
      </c>
      <c r="L82" s="122">
        <f>'NABIDKA DOPRAVCE'!$K26*'Vypocty indexu'!L34*'Cenova nabidka CNG'!$F22</f>
        <v>0</v>
      </c>
      <c r="M82" s="122">
        <f>'NABIDKA DOPRAVCE'!$K26*'Vypocty indexu'!M34*'Cenova nabidka CNG'!$F22</f>
        <v>0</v>
      </c>
      <c r="N82" s="122">
        <f>'NABIDKA DOPRAVCE'!$K26*'Vypocty indexu'!N34*'Cenova nabidka CNG'!$F22</f>
        <v>0</v>
      </c>
    </row>
    <row r="83" spans="2:15" outlineLevel="1">
      <c r="B83" s="60">
        <v>21</v>
      </c>
      <c r="C83" s="47" t="s">
        <v>16</v>
      </c>
      <c r="D83" s="202"/>
      <c r="E83" s="122">
        <f>'NABIDKA DOPRAVCE'!$K27*'Vypocty indexu'!E35*'Cenova nabidka CNG'!$F23</f>
        <v>0</v>
      </c>
      <c r="F83" s="122">
        <f>'NABIDKA DOPRAVCE'!$K27*'Vypocty indexu'!F35*'Cenova nabidka CNG'!$F23</f>
        <v>0</v>
      </c>
      <c r="G83" s="122">
        <f>'NABIDKA DOPRAVCE'!$K27*'Vypocty indexu'!G35*'Cenova nabidka CNG'!$F23</f>
        <v>0</v>
      </c>
      <c r="H83" s="122">
        <f>'NABIDKA DOPRAVCE'!$K27*'Vypocty indexu'!H35*'Cenova nabidka CNG'!$F23</f>
        <v>0</v>
      </c>
      <c r="I83" s="122">
        <f>'NABIDKA DOPRAVCE'!$K27*'Vypocty indexu'!I35*'Cenova nabidka CNG'!$F23</f>
        <v>0</v>
      </c>
      <c r="J83" s="122">
        <f>'NABIDKA DOPRAVCE'!$K27*'Vypocty indexu'!J35*'Cenova nabidka CNG'!$F23</f>
        <v>0</v>
      </c>
      <c r="K83" s="122">
        <f>'NABIDKA DOPRAVCE'!$K27*'Vypocty indexu'!K35*'Cenova nabidka CNG'!$F23</f>
        <v>0</v>
      </c>
      <c r="L83" s="122">
        <f>'NABIDKA DOPRAVCE'!$K27*'Vypocty indexu'!L35*'Cenova nabidka CNG'!$F23</f>
        <v>0</v>
      </c>
      <c r="M83" s="122">
        <f>'NABIDKA DOPRAVCE'!$K27*'Vypocty indexu'!M35*'Cenova nabidka CNG'!$F23</f>
        <v>0</v>
      </c>
      <c r="N83" s="122">
        <f>'NABIDKA DOPRAVCE'!$K27*'Vypocty indexu'!N35*'Cenova nabidka CNG'!$F23</f>
        <v>0</v>
      </c>
    </row>
    <row r="84" spans="2:15" outlineLevel="1">
      <c r="B84" s="60">
        <v>22</v>
      </c>
      <c r="C84" s="47" t="s">
        <v>17</v>
      </c>
      <c r="D84" s="202"/>
      <c r="E84" s="122">
        <f>'NABIDKA DOPRAVCE'!$K28*'Vypocty indexu'!E36*'Cenova nabidka CNG'!$F24</f>
        <v>0</v>
      </c>
      <c r="F84" s="122">
        <f>'NABIDKA DOPRAVCE'!$K28*'Vypocty indexu'!F36*'Cenova nabidka CNG'!$F24</f>
        <v>0</v>
      </c>
      <c r="G84" s="122">
        <f>'NABIDKA DOPRAVCE'!$K28*'Vypocty indexu'!G36*'Cenova nabidka CNG'!$F24</f>
        <v>0</v>
      </c>
      <c r="H84" s="122">
        <f>'NABIDKA DOPRAVCE'!$K28*'Vypocty indexu'!H36*'Cenova nabidka CNG'!$F24</f>
        <v>0</v>
      </c>
      <c r="I84" s="122">
        <f>'NABIDKA DOPRAVCE'!$K28*'Vypocty indexu'!I36*'Cenova nabidka CNG'!$F24</f>
        <v>0</v>
      </c>
      <c r="J84" s="122">
        <f>'NABIDKA DOPRAVCE'!$K28*'Vypocty indexu'!J36*'Cenova nabidka CNG'!$F24</f>
        <v>0</v>
      </c>
      <c r="K84" s="122">
        <f>'NABIDKA DOPRAVCE'!$K28*'Vypocty indexu'!K36*'Cenova nabidka CNG'!$F24</f>
        <v>0</v>
      </c>
      <c r="L84" s="122">
        <f>'NABIDKA DOPRAVCE'!$K28*'Vypocty indexu'!L36*'Cenova nabidka CNG'!$F24</f>
        <v>0</v>
      </c>
      <c r="M84" s="122">
        <f>'NABIDKA DOPRAVCE'!$K28*'Vypocty indexu'!M36*'Cenova nabidka CNG'!$F24</f>
        <v>0</v>
      </c>
      <c r="N84" s="122">
        <f>'NABIDKA DOPRAVCE'!$K28*'Vypocty indexu'!N36*'Cenova nabidka CNG'!$F24</f>
        <v>0</v>
      </c>
    </row>
    <row r="85" spans="2:15" outlineLevel="1">
      <c r="B85" s="60">
        <v>23</v>
      </c>
      <c r="C85" s="47" t="s">
        <v>18</v>
      </c>
      <c r="D85" s="202"/>
      <c r="E85" s="122">
        <f>'NABIDKA DOPRAVCE'!$K29*'Vypocty indexu'!E37*'Cenova nabidka CNG'!$F25</f>
        <v>0</v>
      </c>
      <c r="F85" s="122">
        <f>'NABIDKA DOPRAVCE'!$K29*'Vypocty indexu'!F37*'Cenova nabidka CNG'!$F25</f>
        <v>0</v>
      </c>
      <c r="G85" s="122">
        <f>'NABIDKA DOPRAVCE'!$K29*'Vypocty indexu'!G37*'Cenova nabidka CNG'!$F25</f>
        <v>0</v>
      </c>
      <c r="H85" s="122">
        <f>'NABIDKA DOPRAVCE'!$K29*'Vypocty indexu'!H37*'Cenova nabidka CNG'!$F25</f>
        <v>0</v>
      </c>
      <c r="I85" s="122">
        <f>'NABIDKA DOPRAVCE'!$K29*'Vypocty indexu'!I37*'Cenova nabidka CNG'!$F25</f>
        <v>0</v>
      </c>
      <c r="J85" s="122">
        <f>'NABIDKA DOPRAVCE'!$K29*'Vypocty indexu'!J37*'Cenova nabidka CNG'!$F25</f>
        <v>0</v>
      </c>
      <c r="K85" s="122">
        <f>'NABIDKA DOPRAVCE'!$K29*'Vypocty indexu'!K37*'Cenova nabidka CNG'!$F25</f>
        <v>0</v>
      </c>
      <c r="L85" s="122">
        <f>'NABIDKA DOPRAVCE'!$K29*'Vypocty indexu'!L37*'Cenova nabidka CNG'!$F25</f>
        <v>0</v>
      </c>
      <c r="M85" s="122">
        <f>'NABIDKA DOPRAVCE'!$K29*'Vypocty indexu'!M37*'Cenova nabidka CNG'!$F25</f>
        <v>0</v>
      </c>
      <c r="N85" s="122">
        <f>'NABIDKA DOPRAVCE'!$K29*'Vypocty indexu'!N37*'Cenova nabidka CNG'!$F25</f>
        <v>0</v>
      </c>
    </row>
    <row r="86" spans="2:15" outlineLevel="1">
      <c r="B86" s="60">
        <v>24</v>
      </c>
      <c r="C86" s="47" t="s">
        <v>19</v>
      </c>
      <c r="D86" s="202"/>
      <c r="E86" s="122">
        <f>'NABIDKA DOPRAVCE'!$K30*'Vypocty indexu'!E38*'Cenova nabidka CNG'!$F26</f>
        <v>0</v>
      </c>
      <c r="F86" s="122">
        <f>'NABIDKA DOPRAVCE'!$K30*'Vypocty indexu'!F38*'Cenova nabidka CNG'!$F26</f>
        <v>0</v>
      </c>
      <c r="G86" s="122">
        <f>'NABIDKA DOPRAVCE'!$K30*'Vypocty indexu'!G38*'Cenova nabidka CNG'!$F26</f>
        <v>0</v>
      </c>
      <c r="H86" s="122">
        <f>'NABIDKA DOPRAVCE'!$K30*'Vypocty indexu'!H38*'Cenova nabidka CNG'!$F26</f>
        <v>0</v>
      </c>
      <c r="I86" s="122">
        <f>'NABIDKA DOPRAVCE'!$K30*'Vypocty indexu'!I38*'Cenova nabidka CNG'!$F26</f>
        <v>0</v>
      </c>
      <c r="J86" s="122">
        <f>'NABIDKA DOPRAVCE'!$K30*'Vypocty indexu'!J38*'Cenova nabidka CNG'!$F26</f>
        <v>0</v>
      </c>
      <c r="K86" s="122">
        <f>'NABIDKA DOPRAVCE'!$K30*'Vypocty indexu'!K38*'Cenova nabidka CNG'!$F26</f>
        <v>0</v>
      </c>
      <c r="L86" s="122">
        <f>'NABIDKA DOPRAVCE'!$K30*'Vypocty indexu'!L38*'Cenova nabidka CNG'!$F26</f>
        <v>0</v>
      </c>
      <c r="M86" s="122">
        <f>'NABIDKA DOPRAVCE'!$K30*'Vypocty indexu'!M38*'Cenova nabidka CNG'!$F26</f>
        <v>0</v>
      </c>
      <c r="N86" s="122">
        <f>'NABIDKA DOPRAVCE'!$K30*'Vypocty indexu'!N38*'Cenova nabidka CNG'!$F26</f>
        <v>0</v>
      </c>
    </row>
    <row r="87" spans="2:15" outlineLevel="1">
      <c r="B87" s="60">
        <v>25</v>
      </c>
      <c r="C87" s="47" t="s">
        <v>20</v>
      </c>
      <c r="D87" s="202"/>
      <c r="E87" s="122">
        <f>'NABIDKA DOPRAVCE'!$K31*'Vypocty indexu'!E39*'Cenova nabidka CNG'!$F27</f>
        <v>0</v>
      </c>
      <c r="F87" s="122">
        <f>'NABIDKA DOPRAVCE'!$K31*'Vypocty indexu'!F39*'Cenova nabidka CNG'!$F27</f>
        <v>0</v>
      </c>
      <c r="G87" s="122">
        <f>'NABIDKA DOPRAVCE'!$K31*'Vypocty indexu'!G39*'Cenova nabidka CNG'!$F27</f>
        <v>0</v>
      </c>
      <c r="H87" s="122">
        <f>'NABIDKA DOPRAVCE'!$K31*'Vypocty indexu'!H39*'Cenova nabidka CNG'!$F27</f>
        <v>0</v>
      </c>
      <c r="I87" s="122">
        <f>'NABIDKA DOPRAVCE'!$K31*'Vypocty indexu'!I39*'Cenova nabidka CNG'!$F27</f>
        <v>0</v>
      </c>
      <c r="J87" s="122">
        <f>'NABIDKA DOPRAVCE'!$K31*'Vypocty indexu'!J39*'Cenova nabidka CNG'!$F27</f>
        <v>0</v>
      </c>
      <c r="K87" s="122">
        <f>'NABIDKA DOPRAVCE'!$K31*'Vypocty indexu'!K39*'Cenova nabidka CNG'!$F27</f>
        <v>0</v>
      </c>
      <c r="L87" s="122">
        <f>'NABIDKA DOPRAVCE'!$K31*'Vypocty indexu'!L39*'Cenova nabidka CNG'!$F27</f>
        <v>0</v>
      </c>
      <c r="M87" s="122">
        <f>'NABIDKA DOPRAVCE'!$K31*'Vypocty indexu'!M39*'Cenova nabidka CNG'!$F27</f>
        <v>0</v>
      </c>
      <c r="N87" s="122">
        <f>'NABIDKA DOPRAVCE'!$K31*'Vypocty indexu'!N39*'Cenova nabidka CNG'!$F27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DOPRAVCE'!$K33*'Vypocty indexu'!E41*'Cenova nabidka CNG'!$F29</f>
        <v>0</v>
      </c>
      <c r="F89" s="122">
        <f>'NABIDKA DOPRAVCE'!$K33*'Vypocty indexu'!F41*'Cenova nabidka CNG'!$F29</f>
        <v>0</v>
      </c>
      <c r="G89" s="122">
        <f>'NABIDKA DOPRAVCE'!$K33*'Vypocty indexu'!G41*'Cenova nabidka CNG'!$F29</f>
        <v>0</v>
      </c>
      <c r="H89" s="122">
        <f>'NABIDKA DOPRAVCE'!$K33*'Vypocty indexu'!H41*'Cenova nabidka CNG'!$F29</f>
        <v>0</v>
      </c>
      <c r="I89" s="122">
        <f>'NABIDKA DOPRAVCE'!$K33*'Vypocty indexu'!I41*'Cenova nabidka CNG'!$F29</f>
        <v>0</v>
      </c>
      <c r="J89" s="122">
        <f>'NABIDKA DOPRAVCE'!$K33*'Vypocty indexu'!J41*'Cenova nabidka CNG'!$F29</f>
        <v>0</v>
      </c>
      <c r="K89" s="122">
        <f>'NABIDKA DOPRAVCE'!$K33*'Vypocty indexu'!K41*'Cenova nabidka CNG'!$F29</f>
        <v>0</v>
      </c>
      <c r="L89" s="122">
        <f>'NABIDKA DOPRAVCE'!$K33*'Vypocty indexu'!L41*'Cenova nabidka CNG'!$F29</f>
        <v>0</v>
      </c>
      <c r="M89" s="122">
        <f>'NABIDKA DOPRAVCE'!$K33*'Vypocty indexu'!M41*'Cenova nabidka CNG'!$F29</f>
        <v>0</v>
      </c>
      <c r="N89" s="122">
        <f>'NABIDKA DOPRAVCE'!$K33*'Vypocty indexu'!N41*'Cenova nabidka CNG'!$F29</f>
        <v>0</v>
      </c>
    </row>
    <row r="90" spans="2:15" outlineLevel="1">
      <c r="B90" s="60">
        <v>98</v>
      </c>
      <c r="C90" s="47" t="s">
        <v>44</v>
      </c>
      <c r="D90" s="202"/>
      <c r="E90" s="122">
        <f>'NABIDKA DOPRAVCE'!$K34*'Vypocty indexu'!E42*'Cenova nabidka CNG'!$F30</f>
        <v>0</v>
      </c>
      <c r="F90" s="122">
        <f>'NABIDKA DOPRAVCE'!$K34*'Vypocty indexu'!F42*'Cenova nabidka CNG'!$F30</f>
        <v>0</v>
      </c>
      <c r="G90" s="122">
        <f>'NABIDKA DOPRAVCE'!$K34*'Vypocty indexu'!G42*'Cenova nabidka CNG'!$F30</f>
        <v>0</v>
      </c>
      <c r="H90" s="122">
        <f>'NABIDKA DOPRAVCE'!$K34*'Vypocty indexu'!H42*'Cenova nabidka CNG'!$F30</f>
        <v>0</v>
      </c>
      <c r="I90" s="122">
        <f>'NABIDKA DOPRAVCE'!$K34*'Vypocty indexu'!I42*'Cenova nabidka CNG'!$F30</f>
        <v>0</v>
      </c>
      <c r="J90" s="122">
        <f>'NABIDKA DOPRAVCE'!$K34*'Vypocty indexu'!J42*'Cenova nabidka CNG'!$F30</f>
        <v>0</v>
      </c>
      <c r="K90" s="122">
        <f>'NABIDKA DOPRAVCE'!$K34*'Vypocty indexu'!K42*'Cenova nabidka CNG'!$F30</f>
        <v>0</v>
      </c>
      <c r="L90" s="122">
        <f>'NABIDKA DOPRAVCE'!$K34*'Vypocty indexu'!L42*'Cenova nabidka CNG'!$F30</f>
        <v>0</v>
      </c>
      <c r="M90" s="122">
        <f>'NABIDKA DOPRAVCE'!$K34*'Vypocty indexu'!M42*'Cenova nabidka CNG'!$F30</f>
        <v>0</v>
      </c>
      <c r="N90" s="122">
        <f>'NABIDKA DOPRAVCE'!$K34*'Vypocty indexu'!N42*'Cenova nabidka CNG'!$F30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1"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tabColor rgb="FFC1DAFF"/>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266</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DOPRAVCE'!$L11*'Vypocty indexu'!E19*('Cenova nabidka ELEKTRO'!$F7+IF(OR(E$33&lt;SH,E$33&gt;HH),'Cenova nabidka ELEKTRO'!$G7*1/(1+E$33)*IF(NaPoVo=0,0,'Beh smlouvy'!D$8/NaPoVo)+'Cenova nabidka ELEKTRO'!$H7*1/(1+E$33),'Cenova nabidka ELEKTRO'!$G7+'Cenova nabidka ELEKTRO'!$H7))</f>
        <v>0</v>
      </c>
      <c r="F8" s="124">
        <f>'NABIDKA DOPRAVCE'!$L11*'Vypocty indexu'!F19*('Cenova nabidka ELEKTRO'!$F7+IF(OR(F$33&lt;SH,F$33&gt;HH),'Cenova nabidka ELEKTRO'!$G7*1/(1+F$33)*IF(NaPoVo=0,0,'Beh smlouvy'!E$8/NaPoVo)+'Cenova nabidka ELEKTRO'!$H7*1/(1+F$33),'Cenova nabidka ELEKTRO'!$G7+'Cenova nabidka ELEKTRO'!$H7))</f>
        <v>0</v>
      </c>
      <c r="G8" s="124">
        <f>'NABIDKA DOPRAVCE'!$L11*'Vypocty indexu'!G19*('Cenova nabidka ELEKTRO'!$F7+IF(OR(G$33&lt;SH,G$33&gt;HH),'Cenova nabidka ELEKTRO'!$G7*1/(1+G$33)*IF(NaPoVo=0,0,'Beh smlouvy'!F$8/NaPoVo)+'Cenova nabidka ELEKTRO'!$H7*1/(1+G$33),'Cenova nabidka ELEKTRO'!$G7+'Cenova nabidka ELEKTRO'!$H7))</f>
        <v>0</v>
      </c>
      <c r="H8" s="124">
        <f>'NABIDKA DOPRAVCE'!$L11*'Vypocty indexu'!H19*('Cenova nabidka ELEKTRO'!$F7+IF(OR(H$33&lt;SH,H$33&gt;HH),'Cenova nabidka ELEKTRO'!$G7*1/(1+H$33)*IF(NaPoVo=0,0,'Beh smlouvy'!G$8/NaPoVo)+'Cenova nabidka ELEKTRO'!$H7*1/(1+H$33),'Cenova nabidka ELEKTRO'!$G7+'Cenova nabidka ELEKTRO'!$H7))</f>
        <v>0</v>
      </c>
      <c r="I8" s="124">
        <f>'NABIDKA DOPRAVCE'!$L11*'Vypocty indexu'!I19*('Cenova nabidka ELEKTRO'!$F7+IF(OR(I$33&lt;SH,I$33&gt;HH),'Cenova nabidka ELEKTRO'!$G7*1/(1+I$33)*IF(NaPoVo=0,0,'Beh smlouvy'!H$8/NaPoVo)+'Cenova nabidka ELEKTRO'!$H7*1/(1+I$33),'Cenova nabidka ELEKTRO'!$G7+'Cenova nabidka ELEKTRO'!$H7))</f>
        <v>0</v>
      </c>
      <c r="J8" s="124">
        <f>'NABIDKA DOPRAVCE'!$L11*'Vypocty indexu'!J19*('Cenova nabidka ELEKTRO'!$F7+IF(OR(J$33&lt;SH,J$33&gt;HH),'Cenova nabidka ELEKTRO'!$G7*1/(1+J$33)*IF(NaPoVo=0,0,'Beh smlouvy'!I$8/NaPoVo)+'Cenova nabidka ELEKTRO'!$H7*1/(1+J$33),'Cenova nabidka ELEKTRO'!$G7+'Cenova nabidka ELEKTRO'!$H7))</f>
        <v>0</v>
      </c>
      <c r="K8" s="124">
        <f>'NABIDKA DOPRAVCE'!$L11*'Vypocty indexu'!K19*('Cenova nabidka ELEKTRO'!$F7+IF(OR(K$33&lt;SH,K$33&gt;HH),'Cenova nabidka ELEKTRO'!$G7*1/(1+K$33)*IF(NaPoVo=0,0,'Beh smlouvy'!J$8/NaPoVo)+'Cenova nabidka ELEKTRO'!$H7*1/(1+K$33),'Cenova nabidka ELEKTRO'!$G7+'Cenova nabidka ELEKTRO'!$H7))</f>
        <v>0</v>
      </c>
      <c r="L8" s="124">
        <f>'NABIDKA DOPRAVCE'!$L11*'Vypocty indexu'!L19*('Cenova nabidka ELEKTRO'!$F7+IF(OR(L$33&lt;SH,L$33&gt;HH),'Cenova nabidka ELEKTRO'!$G7*1/(1+L$33)*IF(NaPoVo=0,0,'Beh smlouvy'!K$8/NaPoVo)+'Cenova nabidka ELEKTRO'!$H7*1/(1+L$33),'Cenova nabidka ELEKTRO'!$G7+'Cenova nabidka ELEKTRO'!$H7))</f>
        <v>0</v>
      </c>
      <c r="M8" s="124">
        <f>'NABIDKA DOPRAVCE'!$L11*'Vypocty indexu'!M19*('Cenova nabidka ELEKTRO'!$F7+IF(OR(M$33&lt;SH,M$33&gt;HH),'Cenova nabidka ELEKTRO'!$G7*1/(1+M$33)*IF(NaPoVo=0,0,'Beh smlouvy'!L$8/NaPoVo)+'Cenova nabidka ELEKTRO'!$H7*1/(1+M$33),'Cenova nabidka ELEKTRO'!$G7+'Cenova nabidka ELEKTRO'!$H7))</f>
        <v>0</v>
      </c>
      <c r="N8" s="124">
        <f>'NABIDKA DOPRAVCE'!$L11*'Vypocty indexu'!N19*('Cenova nabidka ELEKTRO'!$F7+IF(OR(N$33&lt;SH,N$33&gt;HH),'Cenova nabidka ELEKTRO'!$G7*1/(1+N$33)*IF(NaPoVo=0,0,'Beh smlouvy'!M$8/NaPoVo)+'Cenova nabidka ELEKTRO'!$H7*1/(1+N$33),'Cenova nabidka ELEKTRO'!$G7+'Cenova nabidka ELEKTRO'!$H7))</f>
        <v>0</v>
      </c>
    </row>
    <row r="9" spans="2:14" outlineLevel="1">
      <c r="B9" s="60" t="s">
        <v>23</v>
      </c>
      <c r="C9" s="47" t="s">
        <v>130</v>
      </c>
      <c r="D9" s="202"/>
      <c r="E9" s="124">
        <f>'NABIDKA DOPRAVCE'!$L12*'Vypocty indexu'!E20*('Cenova nabidka ELEKTRO'!$F8+IF(OR(E$33&lt;SH,E$33&gt;HH),'Cenova nabidka ELEKTRO'!$G8*1/(1+E$33)*IF(NaPoVo=0,0,'Beh smlouvy'!D$8/NaPoVo)+'Cenova nabidka ELEKTRO'!$H8*1/(1+E$33),'Cenova nabidka ELEKTRO'!$G8+'Cenova nabidka ELEKTRO'!$H8))</f>
        <v>0</v>
      </c>
      <c r="F9" s="124">
        <f>'NABIDKA DOPRAVCE'!$L12*'Vypocty indexu'!F20*('Cenova nabidka ELEKTRO'!$F8+IF(OR(F$33&lt;SH,F$33&gt;HH),'Cenova nabidka ELEKTRO'!$G8*1/(1+F$33)*IF(NaPoVo=0,0,'Beh smlouvy'!E$8/NaPoVo)+'Cenova nabidka ELEKTRO'!$H8*1/(1+F$33),'Cenova nabidka ELEKTRO'!$G8+'Cenova nabidka ELEKTRO'!$H8))</f>
        <v>0</v>
      </c>
      <c r="G9" s="124">
        <f>'NABIDKA DOPRAVCE'!$L12*'Vypocty indexu'!G20*('Cenova nabidka ELEKTRO'!$F8+IF(OR(G$33&lt;SH,G$33&gt;HH),'Cenova nabidka ELEKTRO'!$G8*1/(1+G$33)*IF(NaPoVo=0,0,'Beh smlouvy'!F$8/NaPoVo)+'Cenova nabidka ELEKTRO'!$H8*1/(1+G$33),'Cenova nabidka ELEKTRO'!$G8+'Cenova nabidka ELEKTRO'!$H8))</f>
        <v>0</v>
      </c>
      <c r="H9" s="124">
        <f>'NABIDKA DOPRAVCE'!$L12*'Vypocty indexu'!H20*('Cenova nabidka ELEKTRO'!$F8+IF(OR(H$33&lt;SH,H$33&gt;HH),'Cenova nabidka ELEKTRO'!$G8*1/(1+H$33)*IF(NaPoVo=0,0,'Beh smlouvy'!G$8/NaPoVo)+'Cenova nabidka ELEKTRO'!$H8*1/(1+H$33),'Cenova nabidka ELEKTRO'!$G8+'Cenova nabidka ELEKTRO'!$H8))</f>
        <v>0</v>
      </c>
      <c r="I9" s="124">
        <f>'NABIDKA DOPRAVCE'!$L12*'Vypocty indexu'!I20*('Cenova nabidka ELEKTRO'!$F8+IF(OR(I$33&lt;SH,I$33&gt;HH),'Cenova nabidka ELEKTRO'!$G8*1/(1+I$33)*IF(NaPoVo=0,0,'Beh smlouvy'!H$8/NaPoVo)+'Cenova nabidka ELEKTRO'!$H8*1/(1+I$33),'Cenova nabidka ELEKTRO'!$G8+'Cenova nabidka ELEKTRO'!$H8))</f>
        <v>0</v>
      </c>
      <c r="J9" s="124">
        <f>'NABIDKA DOPRAVCE'!$L12*'Vypocty indexu'!J20*('Cenova nabidka ELEKTRO'!$F8+IF(OR(J$33&lt;SH,J$33&gt;HH),'Cenova nabidka ELEKTRO'!$G8*1/(1+J$33)*IF(NaPoVo=0,0,'Beh smlouvy'!I$8/NaPoVo)+'Cenova nabidka ELEKTRO'!$H8*1/(1+J$33),'Cenova nabidka ELEKTRO'!$G8+'Cenova nabidka ELEKTRO'!$H8))</f>
        <v>0</v>
      </c>
      <c r="K9" s="124">
        <f>'NABIDKA DOPRAVCE'!$L12*'Vypocty indexu'!K20*('Cenova nabidka ELEKTRO'!$F8+IF(OR(K$33&lt;SH,K$33&gt;HH),'Cenova nabidka ELEKTRO'!$G8*1/(1+K$33)*IF(NaPoVo=0,0,'Beh smlouvy'!J$8/NaPoVo)+'Cenova nabidka ELEKTRO'!$H8*1/(1+K$33),'Cenova nabidka ELEKTRO'!$G8+'Cenova nabidka ELEKTRO'!$H8))</f>
        <v>0</v>
      </c>
      <c r="L9" s="124">
        <f>'NABIDKA DOPRAVCE'!$L12*'Vypocty indexu'!L20*('Cenova nabidka ELEKTRO'!$F8+IF(OR(L$33&lt;SH,L$33&gt;HH),'Cenova nabidka ELEKTRO'!$G8*1/(1+L$33)*IF(NaPoVo=0,0,'Beh smlouvy'!K$8/NaPoVo)+'Cenova nabidka ELEKTRO'!$H8*1/(1+L$33),'Cenova nabidka ELEKTRO'!$G8+'Cenova nabidka ELEKTRO'!$H8))</f>
        <v>0</v>
      </c>
      <c r="M9" s="124">
        <f>'NABIDKA DOPRAVCE'!$L12*'Vypocty indexu'!M20*('Cenova nabidka ELEKTRO'!$F8+IF(OR(M$33&lt;SH,M$33&gt;HH),'Cenova nabidka ELEKTRO'!$G8*1/(1+M$33)*IF(NaPoVo=0,0,'Beh smlouvy'!L$8/NaPoVo)+'Cenova nabidka ELEKTRO'!$H8*1/(1+M$33),'Cenova nabidka ELEKTRO'!$G8+'Cenova nabidka ELEKTRO'!$H8))</f>
        <v>0</v>
      </c>
      <c r="N9" s="124">
        <f>'NABIDKA DOPRAVCE'!$L12*'Vypocty indexu'!N20*('Cenova nabidka ELEKTRO'!$F8+IF(OR(N$33&lt;SH,N$33&gt;HH),'Cenova nabidka ELEKTRO'!$G8*1/(1+N$33)*IF(NaPoVo=0,0,'Beh smlouvy'!M$8/NaPoVo)+'Cenova nabidka ELEKTRO'!$H8*1/(1+N$33),'Cenova nabidka ELEKTRO'!$G8+'Cenova nabidka ELEKTRO'!$H8))</f>
        <v>0</v>
      </c>
    </row>
    <row r="10" spans="2:14" outlineLevel="1">
      <c r="B10" s="60" t="s">
        <v>24</v>
      </c>
      <c r="C10" s="47" t="s">
        <v>267</v>
      </c>
      <c r="D10" s="202"/>
      <c r="E10" s="124">
        <f>'NABIDKA DOPRAVCE'!$L13*'Vypocty indexu'!E21*('Cenova nabidka ELEKTRO'!$F9+IF(OR(E$33&lt;SH,E$33&gt;HH),'Cenova nabidka ELEKTRO'!$G9*1/(1+E$33)*IF(NaPoVo=0,0,'Beh smlouvy'!D$8/NaPoVo)+'Cenova nabidka ELEKTRO'!$H9*1/(1+E$33),'Cenova nabidka ELEKTRO'!$G9+'Cenova nabidka ELEKTRO'!$H9))</f>
        <v>0</v>
      </c>
      <c r="F10" s="124">
        <f>'NABIDKA DOPRAVCE'!$L13*'Vypocty indexu'!F21*('Cenova nabidka ELEKTRO'!$F9+IF(OR(F$33&lt;SH,F$33&gt;HH),'Cenova nabidka ELEKTRO'!$G9*1/(1+F$33)*IF(NaPoVo=0,0,'Beh smlouvy'!E$8/NaPoVo)+'Cenova nabidka ELEKTRO'!$H9*1/(1+F$33),'Cenova nabidka ELEKTRO'!$G9+'Cenova nabidka ELEKTRO'!$H9))</f>
        <v>0</v>
      </c>
      <c r="G10" s="124">
        <f>'NABIDKA DOPRAVCE'!$L13*'Vypocty indexu'!G21*('Cenova nabidka ELEKTRO'!$F9+IF(OR(G$33&lt;SH,G$33&gt;HH),'Cenova nabidka ELEKTRO'!$G9*1/(1+G$33)*IF(NaPoVo=0,0,'Beh smlouvy'!F$8/NaPoVo)+'Cenova nabidka ELEKTRO'!$H9*1/(1+G$33),'Cenova nabidka ELEKTRO'!$G9+'Cenova nabidka ELEKTRO'!$H9))</f>
        <v>0</v>
      </c>
      <c r="H10" s="124">
        <f>'NABIDKA DOPRAVCE'!$L13*'Vypocty indexu'!H21*('Cenova nabidka ELEKTRO'!$F9+IF(OR(H$33&lt;SH,H$33&gt;HH),'Cenova nabidka ELEKTRO'!$G9*1/(1+H$33)*IF(NaPoVo=0,0,'Beh smlouvy'!G$8/NaPoVo)+'Cenova nabidka ELEKTRO'!$H9*1/(1+H$33),'Cenova nabidka ELEKTRO'!$G9+'Cenova nabidka ELEKTRO'!$H9))</f>
        <v>0</v>
      </c>
      <c r="I10" s="124">
        <f>'NABIDKA DOPRAVCE'!$L13*'Vypocty indexu'!I21*('Cenova nabidka ELEKTRO'!$F9+IF(OR(I$33&lt;SH,I$33&gt;HH),'Cenova nabidka ELEKTRO'!$G9*1/(1+I$33)*IF(NaPoVo=0,0,'Beh smlouvy'!H$8/NaPoVo)+'Cenova nabidka ELEKTRO'!$H9*1/(1+I$33),'Cenova nabidka ELEKTRO'!$G9+'Cenova nabidka ELEKTRO'!$H9))</f>
        <v>0</v>
      </c>
      <c r="J10" s="124">
        <f>'NABIDKA DOPRAVCE'!$L13*'Vypocty indexu'!J21*('Cenova nabidka ELEKTRO'!$F9+IF(OR(J$33&lt;SH,J$33&gt;HH),'Cenova nabidka ELEKTRO'!$G9*1/(1+J$33)*IF(NaPoVo=0,0,'Beh smlouvy'!I$8/NaPoVo)+'Cenova nabidka ELEKTRO'!$H9*1/(1+J$33),'Cenova nabidka ELEKTRO'!$G9+'Cenova nabidka ELEKTRO'!$H9))</f>
        <v>0</v>
      </c>
      <c r="K10" s="124">
        <f>'NABIDKA DOPRAVCE'!$L13*'Vypocty indexu'!K21*('Cenova nabidka ELEKTRO'!$F9+IF(OR(K$33&lt;SH,K$33&gt;HH),'Cenova nabidka ELEKTRO'!$G9*1/(1+K$33)*IF(NaPoVo=0,0,'Beh smlouvy'!J$8/NaPoVo)+'Cenova nabidka ELEKTRO'!$H9*1/(1+K$33),'Cenova nabidka ELEKTRO'!$G9+'Cenova nabidka ELEKTRO'!$H9))</f>
        <v>0</v>
      </c>
      <c r="L10" s="124">
        <f>'NABIDKA DOPRAVCE'!$L13*'Vypocty indexu'!L21*('Cenova nabidka ELEKTRO'!$F9+IF(OR(L$33&lt;SH,L$33&gt;HH),'Cenova nabidka ELEKTRO'!$G9*1/(1+L$33)*IF(NaPoVo=0,0,'Beh smlouvy'!K$8/NaPoVo)+'Cenova nabidka ELEKTRO'!$H9*1/(1+L$33),'Cenova nabidka ELEKTRO'!$G9+'Cenova nabidka ELEKTRO'!$H9))</f>
        <v>0</v>
      </c>
      <c r="M10" s="124">
        <f>'NABIDKA DOPRAVCE'!$L13*'Vypocty indexu'!M21*('Cenova nabidka ELEKTRO'!$F9+IF(OR(M$33&lt;SH,M$33&gt;HH),'Cenova nabidka ELEKTRO'!$G9*1/(1+M$33)*IF(NaPoVo=0,0,'Beh smlouvy'!L$8/NaPoVo)+'Cenova nabidka ELEKTRO'!$H9*1/(1+M$33),'Cenova nabidka ELEKTRO'!$G9+'Cenova nabidka ELEKTRO'!$H9))</f>
        <v>0</v>
      </c>
      <c r="N10" s="124">
        <f>'NABIDKA DOPRAVCE'!$L13*'Vypocty indexu'!N21*('Cenova nabidka ELEKTRO'!$F9+IF(OR(N$33&lt;SH,N$33&gt;HH),'Cenova nabidka ELEKTRO'!$G9*1/(1+N$33)*IF(NaPoVo=0,0,'Beh smlouvy'!M$8/NaPoVo)+'Cenova nabidka ELEKTRO'!$H9*1/(1+N$33),'Cenova nabidka ELEKTRO'!$G9+'Cenova nabidka ELEKTRO'!$H9))</f>
        <v>0</v>
      </c>
    </row>
    <row r="11" spans="2:14" outlineLevel="1">
      <c r="B11" s="60" t="s">
        <v>127</v>
      </c>
      <c r="C11" s="47" t="s">
        <v>131</v>
      </c>
      <c r="D11" s="202"/>
      <c r="E11" s="124">
        <f>'NABIDKA DOPRAVCE'!$L14*'Vypocty indexu'!E22*('Cenova nabidka ELEKTRO'!$F10+IF(OR(E$33&lt;SH,E$33&gt;HH),'Cenova nabidka ELEKTRO'!$G10*1/(1+E$33)*IF(NaPoVo=0,0,'Beh smlouvy'!D$8/NaPoVo)+'Cenova nabidka ELEKTRO'!$H10*1/(1+E$33),'Cenova nabidka ELEKTRO'!$G10+'Cenova nabidka ELEKTRO'!$H10))</f>
        <v>0</v>
      </c>
      <c r="F11" s="124">
        <f>'NABIDKA DOPRAVCE'!$L14*'Vypocty indexu'!F22*('Cenova nabidka ELEKTRO'!$F10+IF(OR(F$33&lt;SH,F$33&gt;HH),'Cenova nabidka ELEKTRO'!$G10*1/(1+F$33)*IF(NaPoVo=0,0,'Beh smlouvy'!E$8/NaPoVo)+'Cenova nabidka ELEKTRO'!$H10*1/(1+F$33),'Cenova nabidka ELEKTRO'!$G10+'Cenova nabidka ELEKTRO'!$H10))</f>
        <v>0</v>
      </c>
      <c r="G11" s="124">
        <f>'NABIDKA DOPRAVCE'!$L14*'Vypocty indexu'!G22*('Cenova nabidka ELEKTRO'!$F10+IF(OR(G$33&lt;SH,G$33&gt;HH),'Cenova nabidka ELEKTRO'!$G10*1/(1+G$33)*IF(NaPoVo=0,0,'Beh smlouvy'!F$8/NaPoVo)+'Cenova nabidka ELEKTRO'!$H10*1/(1+G$33),'Cenova nabidka ELEKTRO'!$G10+'Cenova nabidka ELEKTRO'!$H10))</f>
        <v>0</v>
      </c>
      <c r="H11" s="124">
        <f>'NABIDKA DOPRAVCE'!$L14*'Vypocty indexu'!H22*('Cenova nabidka ELEKTRO'!$F10+IF(OR(H$33&lt;SH,H$33&gt;HH),'Cenova nabidka ELEKTRO'!$G10*1/(1+H$33)*IF(NaPoVo=0,0,'Beh smlouvy'!G$8/NaPoVo)+'Cenova nabidka ELEKTRO'!$H10*1/(1+H$33),'Cenova nabidka ELEKTRO'!$G10+'Cenova nabidka ELEKTRO'!$H10))</f>
        <v>0</v>
      </c>
      <c r="I11" s="124">
        <f>'NABIDKA DOPRAVCE'!$L14*'Vypocty indexu'!I22*('Cenova nabidka ELEKTRO'!$F10+IF(OR(I$33&lt;SH,I$33&gt;HH),'Cenova nabidka ELEKTRO'!$G10*1/(1+I$33)*IF(NaPoVo=0,0,'Beh smlouvy'!H$8/NaPoVo)+'Cenova nabidka ELEKTRO'!$H10*1/(1+I$33),'Cenova nabidka ELEKTRO'!$G10+'Cenova nabidka ELEKTRO'!$H10))</f>
        <v>0</v>
      </c>
      <c r="J11" s="124">
        <f>'NABIDKA DOPRAVCE'!$L14*'Vypocty indexu'!J22*('Cenova nabidka ELEKTRO'!$F10+IF(OR(J$33&lt;SH,J$33&gt;HH),'Cenova nabidka ELEKTRO'!$G10*1/(1+J$33)*IF(NaPoVo=0,0,'Beh smlouvy'!I$8/NaPoVo)+'Cenova nabidka ELEKTRO'!$H10*1/(1+J$33),'Cenova nabidka ELEKTRO'!$G10+'Cenova nabidka ELEKTRO'!$H10))</f>
        <v>0</v>
      </c>
      <c r="K11" s="124">
        <f>'NABIDKA DOPRAVCE'!$L14*'Vypocty indexu'!K22*('Cenova nabidka ELEKTRO'!$F10+IF(OR(K$33&lt;SH,K$33&gt;HH),'Cenova nabidka ELEKTRO'!$G10*1/(1+K$33)*IF(NaPoVo=0,0,'Beh smlouvy'!J$8/NaPoVo)+'Cenova nabidka ELEKTRO'!$H10*1/(1+K$33),'Cenova nabidka ELEKTRO'!$G10+'Cenova nabidka ELEKTRO'!$H10))</f>
        <v>0</v>
      </c>
      <c r="L11" s="124">
        <f>'NABIDKA DOPRAVCE'!$L14*'Vypocty indexu'!L22*('Cenova nabidka ELEKTRO'!$F10+IF(OR(L$33&lt;SH,L$33&gt;HH),'Cenova nabidka ELEKTRO'!$G10*1/(1+L$33)*IF(NaPoVo=0,0,'Beh smlouvy'!K$8/NaPoVo)+'Cenova nabidka ELEKTRO'!$H10*1/(1+L$33),'Cenova nabidka ELEKTRO'!$G10+'Cenova nabidka ELEKTRO'!$H10))</f>
        <v>0</v>
      </c>
      <c r="M11" s="124">
        <f>'NABIDKA DOPRAVCE'!$L14*'Vypocty indexu'!M22*('Cenova nabidka ELEKTRO'!$F10+IF(OR(M$33&lt;SH,M$33&gt;HH),'Cenova nabidka ELEKTRO'!$G10*1/(1+M$33)*IF(NaPoVo=0,0,'Beh smlouvy'!L$8/NaPoVo)+'Cenova nabidka ELEKTRO'!$H10*1/(1+M$33),'Cenova nabidka ELEKTRO'!$G10+'Cenova nabidka ELEKTRO'!$H10))</f>
        <v>0</v>
      </c>
      <c r="N11" s="124">
        <f>'NABIDKA DOPRAVCE'!$L14*'Vypocty indexu'!N22*('Cenova nabidka ELEKTRO'!$F10+IF(OR(N$33&lt;SH,N$33&gt;HH),'Cenova nabidka ELEKTRO'!$G10*1/(1+N$33)*IF(NaPoVo=0,0,'Beh smlouvy'!M$8/NaPoVo)+'Cenova nabidka ELEKTRO'!$H10*1/(1+N$33),'Cenova nabidka ELEKTRO'!$G10+'Cenova nabidka ELEKTRO'!$H10))</f>
        <v>0</v>
      </c>
    </row>
    <row r="12" spans="2:14" outlineLevel="1">
      <c r="B12" s="60">
        <v>12</v>
      </c>
      <c r="C12" s="47" t="s">
        <v>8</v>
      </c>
      <c r="D12" s="202"/>
      <c r="E12" s="124">
        <f>'NABIDKA DOPRAVCE'!$L15*'Vypocty indexu'!E23*('Cenova nabidka ELEKTRO'!$F11+IF(OR(E$33&lt;SH,E$33&gt;HH),'Cenova nabidka ELEKTRO'!$G11*1/(1+E$33)*IF(NaPoVo=0,0,'Beh smlouvy'!D$8/NaPoVo)+'Cenova nabidka ELEKTRO'!$H11*1/(1+E$33),'Cenova nabidka ELEKTRO'!$G11+'Cenova nabidka ELEKTRO'!$H11))</f>
        <v>0</v>
      </c>
      <c r="F12" s="124">
        <f>'NABIDKA DOPRAVCE'!$L15*'Vypocty indexu'!F23*('Cenova nabidka ELEKTRO'!$F11+IF(OR(F$33&lt;SH,F$33&gt;HH),'Cenova nabidka ELEKTRO'!$G11*1/(1+F$33)*IF(NaPoVo=0,0,'Beh smlouvy'!E$8/NaPoVo)+'Cenova nabidka ELEKTRO'!$H11*1/(1+F$33),'Cenova nabidka ELEKTRO'!$G11+'Cenova nabidka ELEKTRO'!$H11))</f>
        <v>0</v>
      </c>
      <c r="G12" s="124">
        <f>'NABIDKA DOPRAVCE'!$L15*'Vypocty indexu'!G23*('Cenova nabidka ELEKTRO'!$F11+IF(OR(G$33&lt;SH,G$33&gt;HH),'Cenova nabidka ELEKTRO'!$G11*1/(1+G$33)*IF(NaPoVo=0,0,'Beh smlouvy'!F$8/NaPoVo)+'Cenova nabidka ELEKTRO'!$H11*1/(1+G$33),'Cenova nabidka ELEKTRO'!$G11+'Cenova nabidka ELEKTRO'!$H11))</f>
        <v>0</v>
      </c>
      <c r="H12" s="124">
        <f>'NABIDKA DOPRAVCE'!$L15*'Vypocty indexu'!H23*('Cenova nabidka ELEKTRO'!$F11+IF(OR(H$33&lt;SH,H$33&gt;HH),'Cenova nabidka ELEKTRO'!$G11*1/(1+H$33)*IF(NaPoVo=0,0,'Beh smlouvy'!G$8/NaPoVo)+'Cenova nabidka ELEKTRO'!$H11*1/(1+H$33),'Cenova nabidka ELEKTRO'!$G11+'Cenova nabidka ELEKTRO'!$H11))</f>
        <v>0</v>
      </c>
      <c r="I12" s="124">
        <f>'NABIDKA DOPRAVCE'!$L15*'Vypocty indexu'!I23*('Cenova nabidka ELEKTRO'!$F11+IF(OR(I$33&lt;SH,I$33&gt;HH),'Cenova nabidka ELEKTRO'!$G11*1/(1+I$33)*IF(NaPoVo=0,0,'Beh smlouvy'!H$8/NaPoVo)+'Cenova nabidka ELEKTRO'!$H11*1/(1+I$33),'Cenova nabidka ELEKTRO'!$G11+'Cenova nabidka ELEKTRO'!$H11))</f>
        <v>0</v>
      </c>
      <c r="J12" s="124">
        <f>'NABIDKA DOPRAVCE'!$L15*'Vypocty indexu'!J23*('Cenova nabidka ELEKTRO'!$F11+IF(OR(J$33&lt;SH,J$33&gt;HH),'Cenova nabidka ELEKTRO'!$G11*1/(1+J$33)*IF(NaPoVo=0,0,'Beh smlouvy'!I$8/NaPoVo)+'Cenova nabidka ELEKTRO'!$H11*1/(1+J$33),'Cenova nabidka ELEKTRO'!$G11+'Cenova nabidka ELEKTRO'!$H11))</f>
        <v>0</v>
      </c>
      <c r="K12" s="124">
        <f>'NABIDKA DOPRAVCE'!$L15*'Vypocty indexu'!K23*('Cenova nabidka ELEKTRO'!$F11+IF(OR(K$33&lt;SH,K$33&gt;HH),'Cenova nabidka ELEKTRO'!$G11*1/(1+K$33)*IF(NaPoVo=0,0,'Beh smlouvy'!J$8/NaPoVo)+'Cenova nabidka ELEKTRO'!$H11*1/(1+K$33),'Cenova nabidka ELEKTRO'!$G11+'Cenova nabidka ELEKTRO'!$H11))</f>
        <v>0</v>
      </c>
      <c r="L12" s="124">
        <f>'NABIDKA DOPRAVCE'!$L15*'Vypocty indexu'!L23*('Cenova nabidka ELEKTRO'!$F11+IF(OR(L$33&lt;SH,L$33&gt;HH),'Cenova nabidka ELEKTRO'!$G11*1/(1+L$33)*IF(NaPoVo=0,0,'Beh smlouvy'!K$8/NaPoVo)+'Cenova nabidka ELEKTRO'!$H11*1/(1+L$33),'Cenova nabidka ELEKTRO'!$G11+'Cenova nabidka ELEKTRO'!$H11))</f>
        <v>0</v>
      </c>
      <c r="M12" s="124">
        <f>'NABIDKA DOPRAVCE'!$L15*'Vypocty indexu'!M23*('Cenova nabidka ELEKTRO'!$F11+IF(OR(M$33&lt;SH,M$33&gt;HH),'Cenova nabidka ELEKTRO'!$G11*1/(1+M$33)*IF(NaPoVo=0,0,'Beh smlouvy'!L$8/NaPoVo)+'Cenova nabidka ELEKTRO'!$H11*1/(1+M$33),'Cenova nabidka ELEKTRO'!$G11+'Cenova nabidka ELEKTRO'!$H11))</f>
        <v>0</v>
      </c>
      <c r="N12" s="124">
        <f>'NABIDKA DOPRAVCE'!$L15*'Vypocty indexu'!N23*('Cenova nabidka ELEKTRO'!$F11+IF(OR(N$33&lt;SH,N$33&gt;HH),'Cenova nabidka ELEKTRO'!$G11*1/(1+N$33)*IF(NaPoVo=0,0,'Beh smlouvy'!M$8/NaPoVo)+'Cenova nabidka ELEKTRO'!$H11*1/(1+N$33),'Cenova nabidka ELEKTRO'!$G11+'Cenova nabidka ELEKTRO'!$H11))</f>
        <v>0</v>
      </c>
    </row>
    <row r="13" spans="2:14" outlineLevel="1">
      <c r="B13" s="60">
        <v>13</v>
      </c>
      <c r="C13" s="47" t="s">
        <v>9</v>
      </c>
      <c r="D13" s="202"/>
      <c r="E13" s="124">
        <f>'NABIDKA DOPRAVCE'!$L16*'Vypocty indexu'!E24*('Cenova nabidka ELEKTRO'!$F12+IF(OR(E$33&lt;SH,E$33&gt;HH),'Cenova nabidka ELEKTRO'!$G12*1/(1+E$33)*IF(NaPoVo=0,0,'Beh smlouvy'!D$8/NaPoVo)+'Cenova nabidka ELEKTRO'!$H12*1/(1+E$33),'Cenova nabidka ELEKTRO'!$G12+'Cenova nabidka ELEKTRO'!$H12))</f>
        <v>0</v>
      </c>
      <c r="F13" s="124">
        <f>'NABIDKA DOPRAVCE'!$L16*'Vypocty indexu'!F24*('Cenova nabidka ELEKTRO'!$F12+IF(OR(F$33&lt;SH,F$33&gt;HH),'Cenova nabidka ELEKTRO'!$G12*1/(1+F$33)*IF(NaPoVo=0,0,'Beh smlouvy'!E$8/NaPoVo)+'Cenova nabidka ELEKTRO'!$H12*1/(1+F$33),'Cenova nabidka ELEKTRO'!$G12+'Cenova nabidka ELEKTRO'!$H12))</f>
        <v>0</v>
      </c>
      <c r="G13" s="124">
        <f>'NABIDKA DOPRAVCE'!$L16*'Vypocty indexu'!G24*('Cenova nabidka ELEKTRO'!$F12+IF(OR(G$33&lt;SH,G$33&gt;HH),'Cenova nabidka ELEKTRO'!$G12*1/(1+G$33)*IF(NaPoVo=0,0,'Beh smlouvy'!F$8/NaPoVo)+'Cenova nabidka ELEKTRO'!$H12*1/(1+G$33),'Cenova nabidka ELEKTRO'!$G12+'Cenova nabidka ELEKTRO'!$H12))</f>
        <v>0</v>
      </c>
      <c r="H13" s="124">
        <f>'NABIDKA DOPRAVCE'!$L16*'Vypocty indexu'!H24*('Cenova nabidka ELEKTRO'!$F12+IF(OR(H$33&lt;SH,H$33&gt;HH),'Cenova nabidka ELEKTRO'!$G12*1/(1+H$33)*IF(NaPoVo=0,0,'Beh smlouvy'!G$8/NaPoVo)+'Cenova nabidka ELEKTRO'!$H12*1/(1+H$33),'Cenova nabidka ELEKTRO'!$G12+'Cenova nabidka ELEKTRO'!$H12))</f>
        <v>0</v>
      </c>
      <c r="I13" s="124">
        <f>'NABIDKA DOPRAVCE'!$L16*'Vypocty indexu'!I24*('Cenova nabidka ELEKTRO'!$F12+IF(OR(I$33&lt;SH,I$33&gt;HH),'Cenova nabidka ELEKTRO'!$G12*1/(1+I$33)*IF(NaPoVo=0,0,'Beh smlouvy'!H$8/NaPoVo)+'Cenova nabidka ELEKTRO'!$H12*1/(1+I$33),'Cenova nabidka ELEKTRO'!$G12+'Cenova nabidka ELEKTRO'!$H12))</f>
        <v>0</v>
      </c>
      <c r="J13" s="124">
        <f>'NABIDKA DOPRAVCE'!$L16*'Vypocty indexu'!J24*('Cenova nabidka ELEKTRO'!$F12+IF(OR(J$33&lt;SH,J$33&gt;HH),'Cenova nabidka ELEKTRO'!$G12*1/(1+J$33)*IF(NaPoVo=0,0,'Beh smlouvy'!I$8/NaPoVo)+'Cenova nabidka ELEKTRO'!$H12*1/(1+J$33),'Cenova nabidka ELEKTRO'!$G12+'Cenova nabidka ELEKTRO'!$H12))</f>
        <v>0</v>
      </c>
      <c r="K13" s="124">
        <f>'NABIDKA DOPRAVCE'!$L16*'Vypocty indexu'!K24*('Cenova nabidka ELEKTRO'!$F12+IF(OR(K$33&lt;SH,K$33&gt;HH),'Cenova nabidka ELEKTRO'!$G12*1/(1+K$33)*IF(NaPoVo=0,0,'Beh smlouvy'!J$8/NaPoVo)+'Cenova nabidka ELEKTRO'!$H12*1/(1+K$33),'Cenova nabidka ELEKTRO'!$G12+'Cenova nabidka ELEKTRO'!$H12))</f>
        <v>0</v>
      </c>
      <c r="L13" s="124">
        <f>'NABIDKA DOPRAVCE'!$L16*'Vypocty indexu'!L24*('Cenova nabidka ELEKTRO'!$F12+IF(OR(L$33&lt;SH,L$33&gt;HH),'Cenova nabidka ELEKTRO'!$G12*1/(1+L$33)*IF(NaPoVo=0,0,'Beh smlouvy'!K$8/NaPoVo)+'Cenova nabidka ELEKTRO'!$H12*1/(1+L$33),'Cenova nabidka ELEKTRO'!$G12+'Cenova nabidka ELEKTRO'!$H12))</f>
        <v>0</v>
      </c>
      <c r="M13" s="124">
        <f>'NABIDKA DOPRAVCE'!$L16*'Vypocty indexu'!M24*('Cenova nabidka ELEKTRO'!$F12+IF(OR(M$33&lt;SH,M$33&gt;HH),'Cenova nabidka ELEKTRO'!$G12*1/(1+M$33)*IF(NaPoVo=0,0,'Beh smlouvy'!L$8/NaPoVo)+'Cenova nabidka ELEKTRO'!$H12*1/(1+M$33),'Cenova nabidka ELEKTRO'!$G12+'Cenova nabidka ELEKTRO'!$H12))</f>
        <v>0</v>
      </c>
      <c r="N13" s="124">
        <f>'NABIDKA DOPRAVCE'!$L16*'Vypocty indexu'!N24*('Cenova nabidka ELEKTRO'!$F12+IF(OR(N$33&lt;SH,N$33&gt;HH),'Cenova nabidka ELEKTRO'!$G12*1/(1+N$33)*IF(NaPoVo=0,0,'Beh smlouvy'!M$8/NaPoVo)+'Cenova nabidka ELEKTRO'!$H12*1/(1+N$33),'Cenova nabidka ELEKTRO'!$G12+'Cenova nabidka ELEKTRO'!$H12))</f>
        <v>0</v>
      </c>
    </row>
    <row r="14" spans="2:14" outlineLevel="1">
      <c r="B14" s="60" t="s">
        <v>28</v>
      </c>
      <c r="C14" s="47" t="s">
        <v>59</v>
      </c>
      <c r="D14" s="202"/>
      <c r="E14" s="124">
        <f>'NABIDKA DOPRAVCE'!$L17*'Vypocty indexu'!E25*('Cenova nabidka ELEKTRO'!$F13+IF(OR(E$33&lt;SH,E$33&gt;HH),'Cenova nabidka ELEKTRO'!$G13*1/(1+E$33)*IF(NaPoVo=0,0,'Beh smlouvy'!D$8/NaPoVo)+'Cenova nabidka ELEKTRO'!$H13*1/(1+E$33),'Cenova nabidka ELEKTRO'!$G13+'Cenova nabidka ELEKTRO'!$H13))</f>
        <v>0</v>
      </c>
      <c r="F14" s="124">
        <f>'NABIDKA DOPRAVCE'!$L17*'Vypocty indexu'!F25*('Cenova nabidka ELEKTRO'!$F13+IF(OR(F$33&lt;SH,F$33&gt;HH),'Cenova nabidka ELEKTRO'!$G13*1/(1+F$33)*IF(NaPoVo=0,0,'Beh smlouvy'!E$8/NaPoVo)+'Cenova nabidka ELEKTRO'!$H13*1/(1+F$33),'Cenova nabidka ELEKTRO'!$G13+'Cenova nabidka ELEKTRO'!$H13))</f>
        <v>0</v>
      </c>
      <c r="G14" s="124">
        <f>'NABIDKA DOPRAVCE'!$L17*'Vypocty indexu'!G25*('Cenova nabidka ELEKTRO'!$F13+IF(OR(G$33&lt;SH,G$33&gt;HH),'Cenova nabidka ELEKTRO'!$G13*1/(1+G$33)*IF(NaPoVo=0,0,'Beh smlouvy'!F$8/NaPoVo)+'Cenova nabidka ELEKTRO'!$H13*1/(1+G$33),'Cenova nabidka ELEKTRO'!$G13+'Cenova nabidka ELEKTRO'!$H13))</f>
        <v>0</v>
      </c>
      <c r="H14" s="124">
        <f>'NABIDKA DOPRAVCE'!$L17*'Vypocty indexu'!H25*('Cenova nabidka ELEKTRO'!$F13+IF(OR(H$33&lt;SH,H$33&gt;HH),'Cenova nabidka ELEKTRO'!$G13*1/(1+H$33)*IF(NaPoVo=0,0,'Beh smlouvy'!G$8/NaPoVo)+'Cenova nabidka ELEKTRO'!$H13*1/(1+H$33),'Cenova nabidka ELEKTRO'!$G13+'Cenova nabidka ELEKTRO'!$H13))</f>
        <v>0</v>
      </c>
      <c r="I14" s="124">
        <f>'NABIDKA DOPRAVCE'!$L17*'Vypocty indexu'!I25*('Cenova nabidka ELEKTRO'!$F13+IF(OR(I$33&lt;SH,I$33&gt;HH),'Cenova nabidka ELEKTRO'!$G13*1/(1+I$33)*IF(NaPoVo=0,0,'Beh smlouvy'!H$8/NaPoVo)+'Cenova nabidka ELEKTRO'!$H13*1/(1+I$33),'Cenova nabidka ELEKTRO'!$G13+'Cenova nabidka ELEKTRO'!$H13))</f>
        <v>0</v>
      </c>
      <c r="J14" s="124">
        <f>'NABIDKA DOPRAVCE'!$L17*'Vypocty indexu'!J25*('Cenova nabidka ELEKTRO'!$F13+IF(OR(J$33&lt;SH,J$33&gt;HH),'Cenova nabidka ELEKTRO'!$G13*1/(1+J$33)*IF(NaPoVo=0,0,'Beh smlouvy'!I$8/NaPoVo)+'Cenova nabidka ELEKTRO'!$H13*1/(1+J$33),'Cenova nabidka ELEKTRO'!$G13+'Cenova nabidka ELEKTRO'!$H13))</f>
        <v>0</v>
      </c>
      <c r="K14" s="124">
        <f>'NABIDKA DOPRAVCE'!$L17*'Vypocty indexu'!K25*('Cenova nabidka ELEKTRO'!$F13+IF(OR(K$33&lt;SH,K$33&gt;HH),'Cenova nabidka ELEKTRO'!$G13*1/(1+K$33)*IF(NaPoVo=0,0,'Beh smlouvy'!J$8/NaPoVo)+'Cenova nabidka ELEKTRO'!$H13*1/(1+K$33),'Cenova nabidka ELEKTRO'!$G13+'Cenova nabidka ELEKTRO'!$H13))</f>
        <v>0</v>
      </c>
      <c r="L14" s="124">
        <f>'NABIDKA DOPRAVCE'!$L17*'Vypocty indexu'!L25*('Cenova nabidka ELEKTRO'!$F13+IF(OR(L$33&lt;SH,L$33&gt;HH),'Cenova nabidka ELEKTRO'!$G13*1/(1+L$33)*IF(NaPoVo=0,0,'Beh smlouvy'!K$8/NaPoVo)+'Cenova nabidka ELEKTRO'!$H13*1/(1+L$33),'Cenova nabidka ELEKTRO'!$G13+'Cenova nabidka ELEKTRO'!$H13))</f>
        <v>0</v>
      </c>
      <c r="M14" s="124">
        <f>'NABIDKA DOPRAVCE'!$L17*'Vypocty indexu'!M25*('Cenova nabidka ELEKTRO'!$F13+IF(OR(M$33&lt;SH,M$33&gt;HH),'Cenova nabidka ELEKTRO'!$G13*1/(1+M$33)*IF(NaPoVo=0,0,'Beh smlouvy'!L$8/NaPoVo)+'Cenova nabidka ELEKTRO'!$H13*1/(1+M$33),'Cenova nabidka ELEKTRO'!$G13+'Cenova nabidka ELEKTRO'!$H13))</f>
        <v>0</v>
      </c>
      <c r="N14" s="124">
        <f>'NABIDKA DOPRAVCE'!$L17*'Vypocty indexu'!N25*('Cenova nabidka ELEKTRO'!$F13+IF(OR(N$33&lt;SH,N$33&gt;HH),'Cenova nabidka ELEKTRO'!$G13*1/(1+N$33)*IF(NaPoVo=0,0,'Beh smlouvy'!M$8/NaPoVo)+'Cenova nabidka ELEKTRO'!$H13*1/(1+N$33),'Cenova nabidka ELEKTRO'!$G13+'Cenova nabidka ELEKTRO'!$H13))</f>
        <v>0</v>
      </c>
    </row>
    <row r="15" spans="2:14" outlineLevel="1">
      <c r="B15" s="60" t="s">
        <v>29</v>
      </c>
      <c r="C15" s="47" t="s">
        <v>60</v>
      </c>
      <c r="D15" s="202"/>
      <c r="E15" s="124">
        <f>'NABIDKA DOPRAVCE'!$L18*'Vypocty indexu'!E26*('Cenova nabidka ELEKTRO'!$F14+IF(OR(E$33&lt;SH,E$33&gt;HH),'Cenova nabidka ELEKTRO'!$G14*1/(1+E$33)*IF(NaPoVo=0,0,'Beh smlouvy'!D$8/NaPoVo)+'Cenova nabidka ELEKTRO'!$H14*1/(1+E$33),'Cenova nabidka ELEKTRO'!$G14+'Cenova nabidka ELEKTRO'!$H14))</f>
        <v>0</v>
      </c>
      <c r="F15" s="124">
        <f>'NABIDKA DOPRAVCE'!$L18*'Vypocty indexu'!F26*('Cenova nabidka ELEKTRO'!$F14+IF(OR(F$33&lt;SH,F$33&gt;HH),'Cenova nabidka ELEKTRO'!$G14*1/(1+F$33)*IF(NaPoVo=0,0,'Beh smlouvy'!E$8/NaPoVo)+'Cenova nabidka ELEKTRO'!$H14*1/(1+F$33),'Cenova nabidka ELEKTRO'!$G14+'Cenova nabidka ELEKTRO'!$H14))</f>
        <v>0</v>
      </c>
      <c r="G15" s="124">
        <f>'NABIDKA DOPRAVCE'!$L18*'Vypocty indexu'!G26*('Cenova nabidka ELEKTRO'!$F14+IF(OR(G$33&lt;SH,G$33&gt;HH),'Cenova nabidka ELEKTRO'!$G14*1/(1+G$33)*IF(NaPoVo=0,0,'Beh smlouvy'!F$8/NaPoVo)+'Cenova nabidka ELEKTRO'!$H14*1/(1+G$33),'Cenova nabidka ELEKTRO'!$G14+'Cenova nabidka ELEKTRO'!$H14))</f>
        <v>0</v>
      </c>
      <c r="H15" s="124">
        <f>'NABIDKA DOPRAVCE'!$L18*'Vypocty indexu'!H26*('Cenova nabidka ELEKTRO'!$F14+IF(OR(H$33&lt;SH,H$33&gt;HH),'Cenova nabidka ELEKTRO'!$G14*1/(1+H$33)*IF(NaPoVo=0,0,'Beh smlouvy'!G$8/NaPoVo)+'Cenova nabidka ELEKTRO'!$H14*1/(1+H$33),'Cenova nabidka ELEKTRO'!$G14+'Cenova nabidka ELEKTRO'!$H14))</f>
        <v>0</v>
      </c>
      <c r="I15" s="124">
        <f>'NABIDKA DOPRAVCE'!$L18*'Vypocty indexu'!I26*('Cenova nabidka ELEKTRO'!$F14+IF(OR(I$33&lt;SH,I$33&gt;HH),'Cenova nabidka ELEKTRO'!$G14*1/(1+I$33)*IF(NaPoVo=0,0,'Beh smlouvy'!H$8/NaPoVo)+'Cenova nabidka ELEKTRO'!$H14*1/(1+I$33),'Cenova nabidka ELEKTRO'!$G14+'Cenova nabidka ELEKTRO'!$H14))</f>
        <v>0</v>
      </c>
      <c r="J15" s="124">
        <f>'NABIDKA DOPRAVCE'!$L18*'Vypocty indexu'!J26*('Cenova nabidka ELEKTRO'!$F14+IF(OR(J$33&lt;SH,J$33&gt;HH),'Cenova nabidka ELEKTRO'!$G14*1/(1+J$33)*IF(NaPoVo=0,0,'Beh smlouvy'!I$8/NaPoVo)+'Cenova nabidka ELEKTRO'!$H14*1/(1+J$33),'Cenova nabidka ELEKTRO'!$G14+'Cenova nabidka ELEKTRO'!$H14))</f>
        <v>0</v>
      </c>
      <c r="K15" s="124">
        <f>'NABIDKA DOPRAVCE'!$L18*'Vypocty indexu'!K26*('Cenova nabidka ELEKTRO'!$F14+IF(OR(K$33&lt;SH,K$33&gt;HH),'Cenova nabidka ELEKTRO'!$G14*1/(1+K$33)*IF(NaPoVo=0,0,'Beh smlouvy'!J$8/NaPoVo)+'Cenova nabidka ELEKTRO'!$H14*1/(1+K$33),'Cenova nabidka ELEKTRO'!$G14+'Cenova nabidka ELEKTRO'!$H14))</f>
        <v>0</v>
      </c>
      <c r="L15" s="124">
        <f>'NABIDKA DOPRAVCE'!$L18*'Vypocty indexu'!L26*('Cenova nabidka ELEKTRO'!$F14+IF(OR(L$33&lt;SH,L$33&gt;HH),'Cenova nabidka ELEKTRO'!$G14*1/(1+L$33)*IF(NaPoVo=0,0,'Beh smlouvy'!K$8/NaPoVo)+'Cenova nabidka ELEKTRO'!$H14*1/(1+L$33),'Cenova nabidka ELEKTRO'!$G14+'Cenova nabidka ELEKTRO'!$H14))</f>
        <v>0</v>
      </c>
      <c r="M15" s="124">
        <f>'NABIDKA DOPRAVCE'!$L18*'Vypocty indexu'!M26*('Cenova nabidka ELEKTRO'!$F14+IF(OR(M$33&lt;SH,M$33&gt;HH),'Cenova nabidka ELEKTRO'!$G14*1/(1+M$33)*IF(NaPoVo=0,0,'Beh smlouvy'!L$8/NaPoVo)+'Cenova nabidka ELEKTRO'!$H14*1/(1+M$33),'Cenova nabidka ELEKTRO'!$G14+'Cenova nabidka ELEKTRO'!$H14))</f>
        <v>0</v>
      </c>
      <c r="N15" s="124">
        <f>'NABIDKA DOPRAVCE'!$L18*'Vypocty indexu'!N26*('Cenova nabidka ELEKTRO'!$F14+IF(OR(N$33&lt;SH,N$33&gt;HH),'Cenova nabidka ELEKTRO'!$G14*1/(1+N$33)*IF(NaPoVo=0,0,'Beh smlouvy'!M$8/NaPoVo)+'Cenova nabidka ELEKTRO'!$H14*1/(1+N$33),'Cenova nabidka ELEKTRO'!$G14+'Cenova nabidka ELEKTRO'!$H14))</f>
        <v>0</v>
      </c>
    </row>
    <row r="16" spans="2:14" outlineLevel="1">
      <c r="B16" s="60">
        <v>15</v>
      </c>
      <c r="C16" s="47" t="s">
        <v>42</v>
      </c>
      <c r="D16" s="202"/>
      <c r="E16" s="124">
        <f>'NABIDKA DOPRAVCE'!$L19*'Vypocty indexu'!E27*('Cenova nabidka ELEKTRO'!$F15+IF(OR(E$33&lt;SH,E$33&gt;HH),'Cenova nabidka ELEKTRO'!$G15*1/(1+E$33)*IF(NaPoVo=0,0,'Beh smlouvy'!D$8/NaPoVo)+'Cenova nabidka ELEKTRO'!$H15*1/(1+E$33),'Cenova nabidka ELEKTRO'!$G15+'Cenova nabidka ELEKTRO'!$H15))</f>
        <v>0</v>
      </c>
      <c r="F16" s="124">
        <f>'NABIDKA DOPRAVCE'!$L19*'Vypocty indexu'!F27*('Cenova nabidka ELEKTRO'!$F15+IF(OR(F$33&lt;SH,F$33&gt;HH),'Cenova nabidka ELEKTRO'!$G15*1/(1+F$33)*IF(NaPoVo=0,0,'Beh smlouvy'!E$8/NaPoVo)+'Cenova nabidka ELEKTRO'!$H15*1/(1+F$33),'Cenova nabidka ELEKTRO'!$G15+'Cenova nabidka ELEKTRO'!$H15))</f>
        <v>0</v>
      </c>
      <c r="G16" s="124">
        <f>'NABIDKA DOPRAVCE'!$L19*'Vypocty indexu'!G27*('Cenova nabidka ELEKTRO'!$F15+IF(OR(G$33&lt;SH,G$33&gt;HH),'Cenova nabidka ELEKTRO'!$G15*1/(1+G$33)*IF(NaPoVo=0,0,'Beh smlouvy'!F$8/NaPoVo)+'Cenova nabidka ELEKTRO'!$H15*1/(1+G$33),'Cenova nabidka ELEKTRO'!$G15+'Cenova nabidka ELEKTRO'!$H15))</f>
        <v>0</v>
      </c>
      <c r="H16" s="124">
        <f>'NABIDKA DOPRAVCE'!$L19*'Vypocty indexu'!H27*('Cenova nabidka ELEKTRO'!$F15+IF(OR(H$33&lt;SH,H$33&gt;HH),'Cenova nabidka ELEKTRO'!$G15*1/(1+H$33)*IF(NaPoVo=0,0,'Beh smlouvy'!G$8/NaPoVo)+'Cenova nabidka ELEKTRO'!$H15*1/(1+H$33),'Cenova nabidka ELEKTRO'!$G15+'Cenova nabidka ELEKTRO'!$H15))</f>
        <v>0</v>
      </c>
      <c r="I16" s="124">
        <f>'NABIDKA DOPRAVCE'!$L19*'Vypocty indexu'!I27*('Cenova nabidka ELEKTRO'!$F15+IF(OR(I$33&lt;SH,I$33&gt;HH),'Cenova nabidka ELEKTRO'!$G15*1/(1+I$33)*IF(NaPoVo=0,0,'Beh smlouvy'!H$8/NaPoVo)+'Cenova nabidka ELEKTRO'!$H15*1/(1+I$33),'Cenova nabidka ELEKTRO'!$G15+'Cenova nabidka ELEKTRO'!$H15))</f>
        <v>0</v>
      </c>
      <c r="J16" s="124">
        <f>'NABIDKA DOPRAVCE'!$L19*'Vypocty indexu'!J27*('Cenova nabidka ELEKTRO'!$F15+IF(OR(J$33&lt;SH,J$33&gt;HH),'Cenova nabidka ELEKTRO'!$G15*1/(1+J$33)*IF(NaPoVo=0,0,'Beh smlouvy'!I$8/NaPoVo)+'Cenova nabidka ELEKTRO'!$H15*1/(1+J$33),'Cenova nabidka ELEKTRO'!$G15+'Cenova nabidka ELEKTRO'!$H15))</f>
        <v>0</v>
      </c>
      <c r="K16" s="124">
        <f>'NABIDKA DOPRAVCE'!$L19*'Vypocty indexu'!K27*('Cenova nabidka ELEKTRO'!$F15+IF(OR(K$33&lt;SH,K$33&gt;HH),'Cenova nabidka ELEKTRO'!$G15*1/(1+K$33)*IF(NaPoVo=0,0,'Beh smlouvy'!J$8/NaPoVo)+'Cenova nabidka ELEKTRO'!$H15*1/(1+K$33),'Cenova nabidka ELEKTRO'!$G15+'Cenova nabidka ELEKTRO'!$H15))</f>
        <v>0</v>
      </c>
      <c r="L16" s="124">
        <f>'NABIDKA DOPRAVCE'!$L19*'Vypocty indexu'!L27*('Cenova nabidka ELEKTRO'!$F15+IF(OR(L$33&lt;SH,L$33&gt;HH),'Cenova nabidka ELEKTRO'!$G15*1/(1+L$33)*IF(NaPoVo=0,0,'Beh smlouvy'!K$8/NaPoVo)+'Cenova nabidka ELEKTRO'!$H15*1/(1+L$33),'Cenova nabidka ELEKTRO'!$G15+'Cenova nabidka ELEKTRO'!$H15))</f>
        <v>0</v>
      </c>
      <c r="M16" s="124">
        <f>'NABIDKA DOPRAVCE'!$L19*'Vypocty indexu'!M27*('Cenova nabidka ELEKTRO'!$F15+IF(OR(M$33&lt;SH,M$33&gt;HH),'Cenova nabidka ELEKTRO'!$G15*1/(1+M$33)*IF(NaPoVo=0,0,'Beh smlouvy'!L$8/NaPoVo)+'Cenova nabidka ELEKTRO'!$H15*1/(1+M$33),'Cenova nabidka ELEKTRO'!$G15+'Cenova nabidka ELEKTRO'!$H15))</f>
        <v>0</v>
      </c>
      <c r="N16" s="124">
        <f>'NABIDKA DOPRAVCE'!$L19*'Vypocty indexu'!N27*('Cenova nabidka ELEKTRO'!$F15+IF(OR(N$33&lt;SH,N$33&gt;HH),'Cenova nabidka ELEKTRO'!$G15*1/(1+N$33)*IF(NaPoVo=0,0,'Beh smlouvy'!M$8/NaPoVo)+'Cenova nabidka ELEKTRO'!$H15*1/(1+N$33),'Cenova nabidka ELEKTRO'!$G15+'Cenova nabidka ELEKTRO'!$H15))</f>
        <v>0</v>
      </c>
    </row>
    <row r="17" spans="2:14" outlineLevel="1">
      <c r="B17" s="60" t="s">
        <v>30</v>
      </c>
      <c r="C17" s="47" t="s">
        <v>61</v>
      </c>
      <c r="D17" s="202"/>
      <c r="E17" s="124">
        <f>'NABIDKA DOPRAVCE'!$L20*'Vypocty indexu'!E28*('Cenova nabidka ELEKTRO'!$F16+IF(OR(E$33&lt;SH,E$33&gt;HH),'Cenova nabidka ELEKTRO'!$G16*1/(1+E$33)*IF(NaPoVo=0,0,'Beh smlouvy'!D$8/NaPoVo)+'Cenova nabidka ELEKTRO'!$H16*1/(1+E$33),'Cenova nabidka ELEKTRO'!$G16+'Cenova nabidka ELEKTRO'!$H16))</f>
        <v>0</v>
      </c>
      <c r="F17" s="124">
        <f>'NABIDKA DOPRAVCE'!$L20*'Vypocty indexu'!F28*('Cenova nabidka ELEKTRO'!$F16+IF(OR(F$33&lt;SH,F$33&gt;HH),'Cenova nabidka ELEKTRO'!$G16*1/(1+F$33)*IF(NaPoVo=0,0,'Beh smlouvy'!E$8/NaPoVo)+'Cenova nabidka ELEKTRO'!$H16*1/(1+F$33),'Cenova nabidka ELEKTRO'!$G16+'Cenova nabidka ELEKTRO'!$H16))</f>
        <v>0</v>
      </c>
      <c r="G17" s="124">
        <f>'NABIDKA DOPRAVCE'!$L20*'Vypocty indexu'!G28*('Cenova nabidka ELEKTRO'!$F16+IF(OR(G$33&lt;SH,G$33&gt;HH),'Cenova nabidka ELEKTRO'!$G16*1/(1+G$33)*IF(NaPoVo=0,0,'Beh smlouvy'!F$8/NaPoVo)+'Cenova nabidka ELEKTRO'!$H16*1/(1+G$33),'Cenova nabidka ELEKTRO'!$G16+'Cenova nabidka ELEKTRO'!$H16))</f>
        <v>0</v>
      </c>
      <c r="H17" s="124">
        <f>'NABIDKA DOPRAVCE'!$L20*'Vypocty indexu'!H28*('Cenova nabidka ELEKTRO'!$F16+IF(OR(H$33&lt;SH,H$33&gt;HH),'Cenova nabidka ELEKTRO'!$G16*1/(1+H$33)*IF(NaPoVo=0,0,'Beh smlouvy'!G$8/NaPoVo)+'Cenova nabidka ELEKTRO'!$H16*1/(1+H$33),'Cenova nabidka ELEKTRO'!$G16+'Cenova nabidka ELEKTRO'!$H16))</f>
        <v>0</v>
      </c>
      <c r="I17" s="124">
        <f>'NABIDKA DOPRAVCE'!$L20*'Vypocty indexu'!I28*('Cenova nabidka ELEKTRO'!$F16+IF(OR(I$33&lt;SH,I$33&gt;HH),'Cenova nabidka ELEKTRO'!$G16*1/(1+I$33)*IF(NaPoVo=0,0,'Beh smlouvy'!H$8/NaPoVo)+'Cenova nabidka ELEKTRO'!$H16*1/(1+I$33),'Cenova nabidka ELEKTRO'!$G16+'Cenova nabidka ELEKTRO'!$H16))</f>
        <v>0</v>
      </c>
      <c r="J17" s="124">
        <f>'NABIDKA DOPRAVCE'!$L20*'Vypocty indexu'!J28*('Cenova nabidka ELEKTRO'!$F16+IF(OR(J$33&lt;SH,J$33&gt;HH),'Cenova nabidka ELEKTRO'!$G16*1/(1+J$33)*IF(NaPoVo=0,0,'Beh smlouvy'!I$8/NaPoVo)+'Cenova nabidka ELEKTRO'!$H16*1/(1+J$33),'Cenova nabidka ELEKTRO'!$G16+'Cenova nabidka ELEKTRO'!$H16))</f>
        <v>0</v>
      </c>
      <c r="K17" s="124">
        <f>'NABIDKA DOPRAVCE'!$L20*'Vypocty indexu'!K28*('Cenova nabidka ELEKTRO'!$F16+IF(OR(K$33&lt;SH,K$33&gt;HH),'Cenova nabidka ELEKTRO'!$G16*1/(1+K$33)*IF(NaPoVo=0,0,'Beh smlouvy'!J$8/NaPoVo)+'Cenova nabidka ELEKTRO'!$H16*1/(1+K$33),'Cenova nabidka ELEKTRO'!$G16+'Cenova nabidka ELEKTRO'!$H16))</f>
        <v>0</v>
      </c>
      <c r="L17" s="124">
        <f>'NABIDKA DOPRAVCE'!$L20*'Vypocty indexu'!L28*('Cenova nabidka ELEKTRO'!$F16+IF(OR(L$33&lt;SH,L$33&gt;HH),'Cenova nabidka ELEKTRO'!$G16*1/(1+L$33)*IF(NaPoVo=0,0,'Beh smlouvy'!K$8/NaPoVo)+'Cenova nabidka ELEKTRO'!$H16*1/(1+L$33),'Cenova nabidka ELEKTRO'!$G16+'Cenova nabidka ELEKTRO'!$H16))</f>
        <v>0</v>
      </c>
      <c r="M17" s="124">
        <f>'NABIDKA DOPRAVCE'!$L20*'Vypocty indexu'!M28*('Cenova nabidka ELEKTRO'!$F16+IF(OR(M$33&lt;SH,M$33&gt;HH),'Cenova nabidka ELEKTRO'!$G16*1/(1+M$33)*IF(NaPoVo=0,0,'Beh smlouvy'!L$8/NaPoVo)+'Cenova nabidka ELEKTRO'!$H16*1/(1+M$33),'Cenova nabidka ELEKTRO'!$G16+'Cenova nabidka ELEKTRO'!$H16))</f>
        <v>0</v>
      </c>
      <c r="N17" s="124">
        <f>'NABIDKA DOPRAVCE'!$L20*'Vypocty indexu'!N28*('Cenova nabidka ELEKTRO'!$F16+IF(OR(N$33&lt;SH,N$33&gt;HH),'Cenova nabidka ELEKTRO'!$G16*1/(1+N$33)*IF(NaPoVo=0,0,'Beh smlouvy'!M$8/NaPoVo)+'Cenova nabidka ELEKTRO'!$H16*1/(1+N$33),'Cenova nabidka ELEKTRO'!$G16+'Cenova nabidka ELEKTRO'!$H16))</f>
        <v>0</v>
      </c>
    </row>
    <row r="18" spans="2:14" outlineLevel="1">
      <c r="B18" s="60" t="s">
        <v>31</v>
      </c>
      <c r="C18" s="47" t="s">
        <v>62</v>
      </c>
      <c r="D18" s="202"/>
      <c r="E18" s="124">
        <f>'NABIDKA DOPRAVCE'!$L21*'Vypocty indexu'!E29*('Cenova nabidka ELEKTRO'!$F17+IF(OR(E$33&lt;SH,E$33&gt;HH),'Cenova nabidka ELEKTRO'!$G17*1/(1+E$33)*IF(NaPoVo=0,0,'Beh smlouvy'!D$8/NaPoVo)+'Cenova nabidka ELEKTRO'!$H17*1/(1+E$33),'Cenova nabidka ELEKTRO'!$G17+'Cenova nabidka ELEKTRO'!$H17))</f>
        <v>0</v>
      </c>
      <c r="F18" s="124">
        <f>'NABIDKA DOPRAVCE'!$L21*'Vypocty indexu'!F29*('Cenova nabidka ELEKTRO'!$F17+IF(OR(F$33&lt;SH,F$33&gt;HH),'Cenova nabidka ELEKTRO'!$G17*1/(1+F$33)*IF(NaPoVo=0,0,'Beh smlouvy'!E$8/NaPoVo)+'Cenova nabidka ELEKTRO'!$H17*1/(1+F$33),'Cenova nabidka ELEKTRO'!$G17+'Cenova nabidka ELEKTRO'!$H17))</f>
        <v>0</v>
      </c>
      <c r="G18" s="124">
        <f>'NABIDKA DOPRAVCE'!$L21*'Vypocty indexu'!G29*('Cenova nabidka ELEKTRO'!$F17+IF(OR(G$33&lt;SH,G$33&gt;HH),'Cenova nabidka ELEKTRO'!$G17*1/(1+G$33)*IF(NaPoVo=0,0,'Beh smlouvy'!F$8/NaPoVo)+'Cenova nabidka ELEKTRO'!$H17*1/(1+G$33),'Cenova nabidka ELEKTRO'!$G17+'Cenova nabidka ELEKTRO'!$H17))</f>
        <v>0</v>
      </c>
      <c r="H18" s="124">
        <f>'NABIDKA DOPRAVCE'!$L21*'Vypocty indexu'!H29*('Cenova nabidka ELEKTRO'!$F17+IF(OR(H$33&lt;SH,H$33&gt;HH),'Cenova nabidka ELEKTRO'!$G17*1/(1+H$33)*IF(NaPoVo=0,0,'Beh smlouvy'!G$8/NaPoVo)+'Cenova nabidka ELEKTRO'!$H17*1/(1+H$33),'Cenova nabidka ELEKTRO'!$G17+'Cenova nabidka ELEKTRO'!$H17))</f>
        <v>0</v>
      </c>
      <c r="I18" s="124">
        <f>'NABIDKA DOPRAVCE'!$L21*'Vypocty indexu'!I29*('Cenova nabidka ELEKTRO'!$F17+IF(OR(I$33&lt;SH,I$33&gt;HH),'Cenova nabidka ELEKTRO'!$G17*1/(1+I$33)*IF(NaPoVo=0,0,'Beh smlouvy'!H$8/NaPoVo)+'Cenova nabidka ELEKTRO'!$H17*1/(1+I$33),'Cenova nabidka ELEKTRO'!$G17+'Cenova nabidka ELEKTRO'!$H17))</f>
        <v>0</v>
      </c>
      <c r="J18" s="124">
        <f>'NABIDKA DOPRAVCE'!$L21*'Vypocty indexu'!J29*('Cenova nabidka ELEKTRO'!$F17+IF(OR(J$33&lt;SH,J$33&gt;HH),'Cenova nabidka ELEKTRO'!$G17*1/(1+J$33)*IF(NaPoVo=0,0,'Beh smlouvy'!I$8/NaPoVo)+'Cenova nabidka ELEKTRO'!$H17*1/(1+J$33),'Cenova nabidka ELEKTRO'!$G17+'Cenova nabidka ELEKTRO'!$H17))</f>
        <v>0</v>
      </c>
      <c r="K18" s="124">
        <f>'NABIDKA DOPRAVCE'!$L21*'Vypocty indexu'!K29*('Cenova nabidka ELEKTRO'!$F17+IF(OR(K$33&lt;SH,K$33&gt;HH),'Cenova nabidka ELEKTRO'!$G17*1/(1+K$33)*IF(NaPoVo=0,0,'Beh smlouvy'!J$8/NaPoVo)+'Cenova nabidka ELEKTRO'!$H17*1/(1+K$33),'Cenova nabidka ELEKTRO'!$G17+'Cenova nabidka ELEKTRO'!$H17))</f>
        <v>0</v>
      </c>
      <c r="L18" s="124">
        <f>'NABIDKA DOPRAVCE'!$L21*'Vypocty indexu'!L29*('Cenova nabidka ELEKTRO'!$F17+IF(OR(L$33&lt;SH,L$33&gt;HH),'Cenova nabidka ELEKTRO'!$G17*1/(1+L$33)*IF(NaPoVo=0,0,'Beh smlouvy'!K$8/NaPoVo)+'Cenova nabidka ELEKTRO'!$H17*1/(1+L$33),'Cenova nabidka ELEKTRO'!$G17+'Cenova nabidka ELEKTRO'!$H17))</f>
        <v>0</v>
      </c>
      <c r="M18" s="124">
        <f>'NABIDKA DOPRAVCE'!$L21*'Vypocty indexu'!M29*('Cenova nabidka ELEKTRO'!$F17+IF(OR(M$33&lt;SH,M$33&gt;HH),'Cenova nabidka ELEKTRO'!$G17*1/(1+M$33)*IF(NaPoVo=0,0,'Beh smlouvy'!L$8/NaPoVo)+'Cenova nabidka ELEKTRO'!$H17*1/(1+M$33),'Cenova nabidka ELEKTRO'!$G17+'Cenova nabidka ELEKTRO'!$H17))</f>
        <v>0</v>
      </c>
      <c r="N18" s="124">
        <f>'NABIDKA DOPRAVCE'!$L21*'Vypocty indexu'!N29*('Cenova nabidka ELEKTRO'!$F17+IF(OR(N$33&lt;SH,N$33&gt;HH),'Cenova nabidka ELEKTRO'!$G17*1/(1+N$33)*IF(NaPoVo=0,0,'Beh smlouvy'!M$8/NaPoVo)+'Cenova nabidka ELEKTRO'!$H17*1/(1+N$33),'Cenova nabidka ELEKTRO'!$G17+'Cenova nabidka ELEKTRO'!$H17))</f>
        <v>0</v>
      </c>
    </row>
    <row r="19" spans="2:14" outlineLevel="1">
      <c r="B19" s="60" t="s">
        <v>40</v>
      </c>
      <c r="C19" s="47" t="s">
        <v>63</v>
      </c>
      <c r="D19" s="202"/>
      <c r="E19" s="124">
        <f>'NABIDKA DOPRAVCE'!$L22*'Vypocty indexu'!E30*('Cenova nabidka ELEKTRO'!$F18+IF(OR(E$33&lt;SH,E$33&gt;HH),'Cenova nabidka ELEKTRO'!$G18*1/(1+E$33)*IF(NaPoVo=0,0,'Beh smlouvy'!D$8/NaPoVo)+'Cenova nabidka ELEKTRO'!$H18*1/(1+E$33),'Cenova nabidka ELEKTRO'!$G18+'Cenova nabidka ELEKTRO'!$H18))</f>
        <v>0</v>
      </c>
      <c r="F19" s="124">
        <f>'NABIDKA DOPRAVCE'!$L22*'Vypocty indexu'!F30*('Cenova nabidka ELEKTRO'!$F18+IF(OR(F$33&lt;SH,F$33&gt;HH),'Cenova nabidka ELEKTRO'!$G18*1/(1+F$33)*IF(NaPoVo=0,0,'Beh smlouvy'!E$8/NaPoVo)+'Cenova nabidka ELEKTRO'!$H18*1/(1+F$33),'Cenova nabidka ELEKTRO'!$G18+'Cenova nabidka ELEKTRO'!$H18))</f>
        <v>0</v>
      </c>
      <c r="G19" s="124">
        <f>'NABIDKA DOPRAVCE'!$L22*'Vypocty indexu'!G30*('Cenova nabidka ELEKTRO'!$F18+IF(OR(G$33&lt;SH,G$33&gt;HH),'Cenova nabidka ELEKTRO'!$G18*1/(1+G$33)*IF(NaPoVo=0,0,'Beh smlouvy'!F$8/NaPoVo)+'Cenova nabidka ELEKTRO'!$H18*1/(1+G$33),'Cenova nabidka ELEKTRO'!$G18+'Cenova nabidka ELEKTRO'!$H18))</f>
        <v>0</v>
      </c>
      <c r="H19" s="124">
        <f>'NABIDKA DOPRAVCE'!$L22*'Vypocty indexu'!H30*('Cenova nabidka ELEKTRO'!$F18+IF(OR(H$33&lt;SH,H$33&gt;HH),'Cenova nabidka ELEKTRO'!$G18*1/(1+H$33)*IF(NaPoVo=0,0,'Beh smlouvy'!G$8/NaPoVo)+'Cenova nabidka ELEKTRO'!$H18*1/(1+H$33),'Cenova nabidka ELEKTRO'!$G18+'Cenova nabidka ELEKTRO'!$H18))</f>
        <v>0</v>
      </c>
      <c r="I19" s="124">
        <f>'NABIDKA DOPRAVCE'!$L22*'Vypocty indexu'!I30*('Cenova nabidka ELEKTRO'!$F18+IF(OR(I$33&lt;SH,I$33&gt;HH),'Cenova nabidka ELEKTRO'!$G18*1/(1+I$33)*IF(NaPoVo=0,0,'Beh smlouvy'!H$8/NaPoVo)+'Cenova nabidka ELEKTRO'!$H18*1/(1+I$33),'Cenova nabidka ELEKTRO'!$G18+'Cenova nabidka ELEKTRO'!$H18))</f>
        <v>0</v>
      </c>
      <c r="J19" s="124">
        <f>'NABIDKA DOPRAVCE'!$L22*'Vypocty indexu'!J30*('Cenova nabidka ELEKTRO'!$F18+IF(OR(J$33&lt;SH,J$33&gt;HH),'Cenova nabidka ELEKTRO'!$G18*1/(1+J$33)*IF(NaPoVo=0,0,'Beh smlouvy'!I$8/NaPoVo)+'Cenova nabidka ELEKTRO'!$H18*1/(1+J$33),'Cenova nabidka ELEKTRO'!$G18+'Cenova nabidka ELEKTRO'!$H18))</f>
        <v>0</v>
      </c>
      <c r="K19" s="124">
        <f>'NABIDKA DOPRAVCE'!$L22*'Vypocty indexu'!K30*('Cenova nabidka ELEKTRO'!$F18+IF(OR(K$33&lt;SH,K$33&gt;HH),'Cenova nabidka ELEKTRO'!$G18*1/(1+K$33)*IF(NaPoVo=0,0,'Beh smlouvy'!J$8/NaPoVo)+'Cenova nabidka ELEKTRO'!$H18*1/(1+K$33),'Cenova nabidka ELEKTRO'!$G18+'Cenova nabidka ELEKTRO'!$H18))</f>
        <v>0</v>
      </c>
      <c r="L19" s="124">
        <f>'NABIDKA DOPRAVCE'!$L22*'Vypocty indexu'!L30*('Cenova nabidka ELEKTRO'!$F18+IF(OR(L$33&lt;SH,L$33&gt;HH),'Cenova nabidka ELEKTRO'!$G18*1/(1+L$33)*IF(NaPoVo=0,0,'Beh smlouvy'!K$8/NaPoVo)+'Cenova nabidka ELEKTRO'!$H18*1/(1+L$33),'Cenova nabidka ELEKTRO'!$G18+'Cenova nabidka ELEKTRO'!$H18))</f>
        <v>0</v>
      </c>
      <c r="M19" s="124">
        <f>'NABIDKA DOPRAVCE'!$L22*'Vypocty indexu'!M30*('Cenova nabidka ELEKTRO'!$F18+IF(OR(M$33&lt;SH,M$33&gt;HH),'Cenova nabidka ELEKTRO'!$G18*1/(1+M$33)*IF(NaPoVo=0,0,'Beh smlouvy'!L$8/NaPoVo)+'Cenova nabidka ELEKTRO'!$H18*1/(1+M$33),'Cenova nabidka ELEKTRO'!$G18+'Cenova nabidka ELEKTRO'!$H18))</f>
        <v>0</v>
      </c>
      <c r="N19" s="124">
        <f>'NABIDKA DOPRAVCE'!$L22*'Vypocty indexu'!N30*('Cenova nabidka ELEKTRO'!$F18+IF(OR(N$33&lt;SH,N$33&gt;HH),'Cenova nabidka ELEKTRO'!$G18*1/(1+N$33)*IF(NaPoVo=0,0,'Beh smlouvy'!M$8/NaPoVo)+'Cenova nabidka ELEKTRO'!$H18*1/(1+N$33),'Cenova nabidka ELEKTRO'!$G18+'Cenova nabidka ELEKTRO'!$H18))</f>
        <v>0</v>
      </c>
    </row>
    <row r="20" spans="2:14" outlineLevel="1">
      <c r="B20" s="60" t="s">
        <v>41</v>
      </c>
      <c r="C20" s="47" t="s">
        <v>64</v>
      </c>
      <c r="D20" s="202"/>
      <c r="E20" s="124">
        <f>'NABIDKA DOPRAVCE'!$L23*'Vypocty indexu'!E31*('Cenova nabidka ELEKTRO'!$F19+IF(OR(E$33&lt;SH,E$33&gt;HH),'Cenova nabidka ELEKTRO'!$G19*1/(1+E$33)*IF(NaPoVo=0,0,'Beh smlouvy'!D$8/NaPoVo)+'Cenova nabidka ELEKTRO'!$H19*1/(1+E$33),'Cenova nabidka ELEKTRO'!$G19+'Cenova nabidka ELEKTRO'!$H19))</f>
        <v>0</v>
      </c>
      <c r="F20" s="124">
        <f>'NABIDKA DOPRAVCE'!$L23*'Vypocty indexu'!F31*('Cenova nabidka ELEKTRO'!$F19+IF(OR(F$33&lt;SH,F$33&gt;HH),'Cenova nabidka ELEKTRO'!$G19*1/(1+F$33)*IF(NaPoVo=0,0,'Beh smlouvy'!E$8/NaPoVo)+'Cenova nabidka ELEKTRO'!$H19*1/(1+F$33),'Cenova nabidka ELEKTRO'!$G19+'Cenova nabidka ELEKTRO'!$H19))</f>
        <v>0</v>
      </c>
      <c r="G20" s="124">
        <f>'NABIDKA DOPRAVCE'!$L23*'Vypocty indexu'!G31*('Cenova nabidka ELEKTRO'!$F19+IF(OR(G$33&lt;SH,G$33&gt;HH),'Cenova nabidka ELEKTRO'!$G19*1/(1+G$33)*IF(NaPoVo=0,0,'Beh smlouvy'!F$8/NaPoVo)+'Cenova nabidka ELEKTRO'!$H19*1/(1+G$33),'Cenova nabidka ELEKTRO'!$G19+'Cenova nabidka ELEKTRO'!$H19))</f>
        <v>0</v>
      </c>
      <c r="H20" s="124">
        <f>'NABIDKA DOPRAVCE'!$L23*'Vypocty indexu'!H31*('Cenova nabidka ELEKTRO'!$F19+IF(OR(H$33&lt;SH,H$33&gt;HH),'Cenova nabidka ELEKTRO'!$G19*1/(1+H$33)*IF(NaPoVo=0,0,'Beh smlouvy'!G$8/NaPoVo)+'Cenova nabidka ELEKTRO'!$H19*1/(1+H$33),'Cenova nabidka ELEKTRO'!$G19+'Cenova nabidka ELEKTRO'!$H19))</f>
        <v>0</v>
      </c>
      <c r="I20" s="124">
        <f>'NABIDKA DOPRAVCE'!$L23*'Vypocty indexu'!I31*('Cenova nabidka ELEKTRO'!$F19+IF(OR(I$33&lt;SH,I$33&gt;HH),'Cenova nabidka ELEKTRO'!$G19*1/(1+I$33)*IF(NaPoVo=0,0,'Beh smlouvy'!H$8/NaPoVo)+'Cenova nabidka ELEKTRO'!$H19*1/(1+I$33),'Cenova nabidka ELEKTRO'!$G19+'Cenova nabidka ELEKTRO'!$H19))</f>
        <v>0</v>
      </c>
      <c r="J20" s="124">
        <f>'NABIDKA DOPRAVCE'!$L23*'Vypocty indexu'!J31*('Cenova nabidka ELEKTRO'!$F19+IF(OR(J$33&lt;SH,J$33&gt;HH),'Cenova nabidka ELEKTRO'!$G19*1/(1+J$33)*IF(NaPoVo=0,0,'Beh smlouvy'!I$8/NaPoVo)+'Cenova nabidka ELEKTRO'!$H19*1/(1+J$33),'Cenova nabidka ELEKTRO'!$G19+'Cenova nabidka ELEKTRO'!$H19))</f>
        <v>0</v>
      </c>
      <c r="K20" s="124">
        <f>'NABIDKA DOPRAVCE'!$L23*'Vypocty indexu'!K31*('Cenova nabidka ELEKTRO'!$F19+IF(OR(K$33&lt;SH,K$33&gt;HH),'Cenova nabidka ELEKTRO'!$G19*1/(1+K$33)*IF(NaPoVo=0,0,'Beh smlouvy'!J$8/NaPoVo)+'Cenova nabidka ELEKTRO'!$H19*1/(1+K$33),'Cenova nabidka ELEKTRO'!$G19+'Cenova nabidka ELEKTRO'!$H19))</f>
        <v>0</v>
      </c>
      <c r="L20" s="124">
        <f>'NABIDKA DOPRAVCE'!$L23*'Vypocty indexu'!L31*('Cenova nabidka ELEKTRO'!$F19+IF(OR(L$33&lt;SH,L$33&gt;HH),'Cenova nabidka ELEKTRO'!$G19*1/(1+L$33)*IF(NaPoVo=0,0,'Beh smlouvy'!K$8/NaPoVo)+'Cenova nabidka ELEKTRO'!$H19*1/(1+L$33),'Cenova nabidka ELEKTRO'!$G19+'Cenova nabidka ELEKTRO'!$H19))</f>
        <v>0</v>
      </c>
      <c r="M20" s="124">
        <f>'NABIDKA DOPRAVCE'!$L23*'Vypocty indexu'!M31*('Cenova nabidka ELEKTRO'!$F19+IF(OR(M$33&lt;SH,M$33&gt;HH),'Cenova nabidka ELEKTRO'!$G19*1/(1+M$33)*IF(NaPoVo=0,0,'Beh smlouvy'!L$8/NaPoVo)+'Cenova nabidka ELEKTRO'!$H19*1/(1+M$33),'Cenova nabidka ELEKTRO'!$G19+'Cenova nabidka ELEKTRO'!$H19))</f>
        <v>0</v>
      </c>
      <c r="N20" s="124">
        <f>'NABIDKA DOPRAVCE'!$L23*'Vypocty indexu'!N31*('Cenova nabidka ELEKTRO'!$F19+IF(OR(N$33&lt;SH,N$33&gt;HH),'Cenova nabidka ELEKTRO'!$G19*1/(1+N$33)*IF(NaPoVo=0,0,'Beh smlouvy'!M$8/NaPoVo)+'Cenova nabidka ELEKTRO'!$H19*1/(1+N$33),'Cenova nabidka ELEKTRO'!$G19+'Cenova nabidka ELEKTRO'!$H19))</f>
        <v>0</v>
      </c>
    </row>
    <row r="21" spans="2:14" outlineLevel="1">
      <c r="B21" s="60">
        <v>18</v>
      </c>
      <c r="C21" s="47" t="s">
        <v>13</v>
      </c>
      <c r="D21" s="202"/>
      <c r="E21" s="124">
        <f>'NABIDKA DOPRAVCE'!$L24*'Vypocty indexu'!E32*('Cenova nabidka ELEKTRO'!$F20+IF(OR(E$33&lt;SH,E$33&gt;HH),'Cenova nabidka ELEKTRO'!$G20*1/(1+E$33)*IF(NaPoVo=0,0,'Beh smlouvy'!D$8/NaPoVo)+'Cenova nabidka ELEKTRO'!$H20*1/(1+E$33),'Cenova nabidka ELEKTRO'!$G20+'Cenova nabidka ELEKTRO'!$H20))</f>
        <v>0</v>
      </c>
      <c r="F21" s="124">
        <f>'NABIDKA DOPRAVCE'!$L24*'Vypocty indexu'!F32*('Cenova nabidka ELEKTRO'!$F20+IF(OR(F$33&lt;SH,F$33&gt;HH),'Cenova nabidka ELEKTRO'!$G20*1/(1+F$33)*IF(NaPoVo=0,0,'Beh smlouvy'!E$8/NaPoVo)+'Cenova nabidka ELEKTRO'!$H20*1/(1+F$33),'Cenova nabidka ELEKTRO'!$G20+'Cenova nabidka ELEKTRO'!$H20))</f>
        <v>0</v>
      </c>
      <c r="G21" s="124">
        <f>'NABIDKA DOPRAVCE'!$L24*'Vypocty indexu'!G32*('Cenova nabidka ELEKTRO'!$F20+IF(OR(G$33&lt;SH,G$33&gt;HH),'Cenova nabidka ELEKTRO'!$G20*1/(1+G$33)*IF(NaPoVo=0,0,'Beh smlouvy'!F$8/NaPoVo)+'Cenova nabidka ELEKTRO'!$H20*1/(1+G$33),'Cenova nabidka ELEKTRO'!$G20+'Cenova nabidka ELEKTRO'!$H20))</f>
        <v>0</v>
      </c>
      <c r="H21" s="124">
        <f>'NABIDKA DOPRAVCE'!$L24*'Vypocty indexu'!H32*('Cenova nabidka ELEKTRO'!$F20+IF(OR(H$33&lt;SH,H$33&gt;HH),'Cenova nabidka ELEKTRO'!$G20*1/(1+H$33)*IF(NaPoVo=0,0,'Beh smlouvy'!G$8/NaPoVo)+'Cenova nabidka ELEKTRO'!$H20*1/(1+H$33),'Cenova nabidka ELEKTRO'!$G20+'Cenova nabidka ELEKTRO'!$H20))</f>
        <v>0</v>
      </c>
      <c r="I21" s="124">
        <f>'NABIDKA DOPRAVCE'!$L24*'Vypocty indexu'!I32*('Cenova nabidka ELEKTRO'!$F20+IF(OR(I$33&lt;SH,I$33&gt;HH),'Cenova nabidka ELEKTRO'!$G20*1/(1+I$33)*IF(NaPoVo=0,0,'Beh smlouvy'!H$8/NaPoVo)+'Cenova nabidka ELEKTRO'!$H20*1/(1+I$33),'Cenova nabidka ELEKTRO'!$G20+'Cenova nabidka ELEKTRO'!$H20))</f>
        <v>0</v>
      </c>
      <c r="J21" s="124">
        <f>'NABIDKA DOPRAVCE'!$L24*'Vypocty indexu'!J32*('Cenova nabidka ELEKTRO'!$F20+IF(OR(J$33&lt;SH,J$33&gt;HH),'Cenova nabidka ELEKTRO'!$G20*1/(1+J$33)*IF(NaPoVo=0,0,'Beh smlouvy'!I$8/NaPoVo)+'Cenova nabidka ELEKTRO'!$H20*1/(1+J$33),'Cenova nabidka ELEKTRO'!$G20+'Cenova nabidka ELEKTRO'!$H20))</f>
        <v>0</v>
      </c>
      <c r="K21" s="124">
        <f>'NABIDKA DOPRAVCE'!$L24*'Vypocty indexu'!K32*('Cenova nabidka ELEKTRO'!$F20+IF(OR(K$33&lt;SH,K$33&gt;HH),'Cenova nabidka ELEKTRO'!$G20*1/(1+K$33)*IF(NaPoVo=0,0,'Beh smlouvy'!J$8/NaPoVo)+'Cenova nabidka ELEKTRO'!$H20*1/(1+K$33),'Cenova nabidka ELEKTRO'!$G20+'Cenova nabidka ELEKTRO'!$H20))</f>
        <v>0</v>
      </c>
      <c r="L21" s="124">
        <f>'NABIDKA DOPRAVCE'!$L24*'Vypocty indexu'!L32*('Cenova nabidka ELEKTRO'!$F20+IF(OR(L$33&lt;SH,L$33&gt;HH),'Cenova nabidka ELEKTRO'!$G20*1/(1+L$33)*IF(NaPoVo=0,0,'Beh smlouvy'!K$8/NaPoVo)+'Cenova nabidka ELEKTRO'!$H20*1/(1+L$33),'Cenova nabidka ELEKTRO'!$G20+'Cenova nabidka ELEKTRO'!$H20))</f>
        <v>0</v>
      </c>
      <c r="M21" s="124">
        <f>'NABIDKA DOPRAVCE'!$L24*'Vypocty indexu'!M32*('Cenova nabidka ELEKTRO'!$F20+IF(OR(M$33&lt;SH,M$33&gt;HH),'Cenova nabidka ELEKTRO'!$G20*1/(1+M$33)*IF(NaPoVo=0,0,'Beh smlouvy'!L$8/NaPoVo)+'Cenova nabidka ELEKTRO'!$H20*1/(1+M$33),'Cenova nabidka ELEKTRO'!$G20+'Cenova nabidka ELEKTRO'!$H20))</f>
        <v>0</v>
      </c>
      <c r="N21" s="124">
        <f>'NABIDKA DOPRAVCE'!$L24*'Vypocty indexu'!N32*('Cenova nabidka ELEKTRO'!$F20+IF(OR(N$33&lt;SH,N$33&gt;HH),'Cenova nabidka ELEKTRO'!$G20*1/(1+N$33)*IF(NaPoVo=0,0,'Beh smlouvy'!M$8/NaPoVo)+'Cenova nabidka ELEKTRO'!$H20*1/(1+N$33),'Cenova nabidka ELEKTRO'!$G20+'Cenova nabidka ELEKTRO'!$H20))</f>
        <v>0</v>
      </c>
    </row>
    <row r="22" spans="2:14" outlineLevel="1">
      <c r="B22" s="60">
        <v>19</v>
      </c>
      <c r="C22" s="47" t="s">
        <v>14</v>
      </c>
      <c r="D22" s="202"/>
      <c r="E22" s="124">
        <f>'NABIDKA DOPRAVCE'!$L25*'Vypocty indexu'!E33*('Cenova nabidka ELEKTRO'!$F21+IF(OR(E$33&lt;SH,E$33&gt;HH),'Cenova nabidka ELEKTRO'!$G21*1/(1+E$33)*IF(NaPoVo=0,0,'Beh smlouvy'!D$8/NaPoVo)+'Cenova nabidka ELEKTRO'!$H21*1/(1+E$33),'Cenova nabidka ELEKTRO'!$G21+'Cenova nabidka ELEKTRO'!$H21))</f>
        <v>0</v>
      </c>
      <c r="F22" s="124">
        <f>'NABIDKA DOPRAVCE'!$L25*'Vypocty indexu'!F33*('Cenova nabidka ELEKTRO'!$F21+IF(OR(F$33&lt;SH,F$33&gt;HH),'Cenova nabidka ELEKTRO'!$G21*1/(1+F$33)*IF(NaPoVo=0,0,'Beh smlouvy'!E$8/NaPoVo)+'Cenova nabidka ELEKTRO'!$H21*1/(1+F$33),'Cenova nabidka ELEKTRO'!$G21+'Cenova nabidka ELEKTRO'!$H21))</f>
        <v>0</v>
      </c>
      <c r="G22" s="124">
        <f>'NABIDKA DOPRAVCE'!$L25*'Vypocty indexu'!G33*('Cenova nabidka ELEKTRO'!$F21+IF(OR(G$33&lt;SH,G$33&gt;HH),'Cenova nabidka ELEKTRO'!$G21*1/(1+G$33)*IF(NaPoVo=0,0,'Beh smlouvy'!F$8/NaPoVo)+'Cenova nabidka ELEKTRO'!$H21*1/(1+G$33),'Cenova nabidka ELEKTRO'!$G21+'Cenova nabidka ELEKTRO'!$H21))</f>
        <v>0</v>
      </c>
      <c r="H22" s="124">
        <f>'NABIDKA DOPRAVCE'!$L25*'Vypocty indexu'!H33*('Cenova nabidka ELEKTRO'!$F21+IF(OR(H$33&lt;SH,H$33&gt;HH),'Cenova nabidka ELEKTRO'!$G21*1/(1+H$33)*IF(NaPoVo=0,0,'Beh smlouvy'!G$8/NaPoVo)+'Cenova nabidka ELEKTRO'!$H21*1/(1+H$33),'Cenova nabidka ELEKTRO'!$G21+'Cenova nabidka ELEKTRO'!$H21))</f>
        <v>0</v>
      </c>
      <c r="I22" s="124">
        <f>'NABIDKA DOPRAVCE'!$L25*'Vypocty indexu'!I33*('Cenova nabidka ELEKTRO'!$F21+IF(OR(I$33&lt;SH,I$33&gt;HH),'Cenova nabidka ELEKTRO'!$G21*1/(1+I$33)*IF(NaPoVo=0,0,'Beh smlouvy'!H$8/NaPoVo)+'Cenova nabidka ELEKTRO'!$H21*1/(1+I$33),'Cenova nabidka ELEKTRO'!$G21+'Cenova nabidka ELEKTRO'!$H21))</f>
        <v>0</v>
      </c>
      <c r="J22" s="124">
        <f>'NABIDKA DOPRAVCE'!$L25*'Vypocty indexu'!J33*('Cenova nabidka ELEKTRO'!$F21+IF(OR(J$33&lt;SH,J$33&gt;HH),'Cenova nabidka ELEKTRO'!$G21*1/(1+J$33)*IF(NaPoVo=0,0,'Beh smlouvy'!I$8/NaPoVo)+'Cenova nabidka ELEKTRO'!$H21*1/(1+J$33),'Cenova nabidka ELEKTRO'!$G21+'Cenova nabidka ELEKTRO'!$H21))</f>
        <v>0</v>
      </c>
      <c r="K22" s="124">
        <f>'NABIDKA DOPRAVCE'!$L25*'Vypocty indexu'!K33*('Cenova nabidka ELEKTRO'!$F21+IF(OR(K$33&lt;SH,K$33&gt;HH),'Cenova nabidka ELEKTRO'!$G21*1/(1+K$33)*IF(NaPoVo=0,0,'Beh smlouvy'!J$8/NaPoVo)+'Cenova nabidka ELEKTRO'!$H21*1/(1+K$33),'Cenova nabidka ELEKTRO'!$G21+'Cenova nabidka ELEKTRO'!$H21))</f>
        <v>0</v>
      </c>
      <c r="L22" s="124">
        <f>'NABIDKA DOPRAVCE'!$L25*'Vypocty indexu'!L33*('Cenova nabidka ELEKTRO'!$F21+IF(OR(L$33&lt;SH,L$33&gt;HH),'Cenova nabidka ELEKTRO'!$G21*1/(1+L$33)*IF(NaPoVo=0,0,'Beh smlouvy'!K$8/NaPoVo)+'Cenova nabidka ELEKTRO'!$H21*1/(1+L$33),'Cenova nabidka ELEKTRO'!$G21+'Cenova nabidka ELEKTRO'!$H21))</f>
        <v>0</v>
      </c>
      <c r="M22" s="124">
        <f>'NABIDKA DOPRAVCE'!$L25*'Vypocty indexu'!M33*('Cenova nabidka ELEKTRO'!$F21+IF(OR(M$33&lt;SH,M$33&gt;HH),'Cenova nabidka ELEKTRO'!$G21*1/(1+M$33)*IF(NaPoVo=0,0,'Beh smlouvy'!L$8/NaPoVo)+'Cenova nabidka ELEKTRO'!$H21*1/(1+M$33),'Cenova nabidka ELEKTRO'!$G21+'Cenova nabidka ELEKTRO'!$H21))</f>
        <v>0</v>
      </c>
      <c r="N22" s="124">
        <f>'NABIDKA DOPRAVCE'!$L25*'Vypocty indexu'!N33*('Cenova nabidka ELEKTRO'!$F21+IF(OR(N$33&lt;SH,N$33&gt;HH),'Cenova nabidka ELEKTRO'!$G21*1/(1+N$33)*IF(NaPoVo=0,0,'Beh smlouvy'!M$8/NaPoVo)+'Cenova nabidka ELEKTRO'!$H21*1/(1+N$33),'Cenova nabidka ELEKTRO'!$G21+'Cenova nabidka ELEKTRO'!$H21))</f>
        <v>0</v>
      </c>
    </row>
    <row r="23" spans="2:14" outlineLevel="1">
      <c r="B23" s="60">
        <v>20</v>
      </c>
      <c r="C23" s="47" t="s">
        <v>15</v>
      </c>
      <c r="D23" s="202"/>
      <c r="E23" s="124">
        <f>'NABIDKA DOPRAVCE'!$L26*'Vypocty indexu'!E34*('Cenova nabidka ELEKTRO'!$F22+IF(OR(E$33&lt;SH,E$33&gt;HH),'Cenova nabidka ELEKTRO'!$G22*1/(1+E$33)*IF(NaPoVo=0,0,'Beh smlouvy'!D$8/NaPoVo)+'Cenova nabidka ELEKTRO'!$H22*1/(1+E$33),'Cenova nabidka ELEKTRO'!$G22+'Cenova nabidka ELEKTRO'!$H22))</f>
        <v>0</v>
      </c>
      <c r="F23" s="124">
        <f>'NABIDKA DOPRAVCE'!$L26*'Vypocty indexu'!F34*('Cenova nabidka ELEKTRO'!$F22+IF(OR(F$33&lt;SH,F$33&gt;HH),'Cenova nabidka ELEKTRO'!$G22*1/(1+F$33)*IF(NaPoVo=0,0,'Beh smlouvy'!E$8/NaPoVo)+'Cenova nabidka ELEKTRO'!$H22*1/(1+F$33),'Cenova nabidka ELEKTRO'!$G22+'Cenova nabidka ELEKTRO'!$H22))</f>
        <v>0</v>
      </c>
      <c r="G23" s="124">
        <f>'NABIDKA DOPRAVCE'!$L26*'Vypocty indexu'!G34*('Cenova nabidka ELEKTRO'!$F22+IF(OR(G$33&lt;SH,G$33&gt;HH),'Cenova nabidka ELEKTRO'!$G22*1/(1+G$33)*IF(NaPoVo=0,0,'Beh smlouvy'!F$8/NaPoVo)+'Cenova nabidka ELEKTRO'!$H22*1/(1+G$33),'Cenova nabidka ELEKTRO'!$G22+'Cenova nabidka ELEKTRO'!$H22))</f>
        <v>0</v>
      </c>
      <c r="H23" s="124">
        <f>'NABIDKA DOPRAVCE'!$L26*'Vypocty indexu'!H34*('Cenova nabidka ELEKTRO'!$F22+IF(OR(H$33&lt;SH,H$33&gt;HH),'Cenova nabidka ELEKTRO'!$G22*1/(1+H$33)*IF(NaPoVo=0,0,'Beh smlouvy'!G$8/NaPoVo)+'Cenova nabidka ELEKTRO'!$H22*1/(1+H$33),'Cenova nabidka ELEKTRO'!$G22+'Cenova nabidka ELEKTRO'!$H22))</f>
        <v>0</v>
      </c>
      <c r="I23" s="124">
        <f>'NABIDKA DOPRAVCE'!$L26*'Vypocty indexu'!I34*('Cenova nabidka ELEKTRO'!$F22+IF(OR(I$33&lt;SH,I$33&gt;HH),'Cenova nabidka ELEKTRO'!$G22*1/(1+I$33)*IF(NaPoVo=0,0,'Beh smlouvy'!H$8/NaPoVo)+'Cenova nabidka ELEKTRO'!$H22*1/(1+I$33),'Cenova nabidka ELEKTRO'!$G22+'Cenova nabidka ELEKTRO'!$H22))</f>
        <v>0</v>
      </c>
      <c r="J23" s="124">
        <f>'NABIDKA DOPRAVCE'!$L26*'Vypocty indexu'!J34*('Cenova nabidka ELEKTRO'!$F22+IF(OR(J$33&lt;SH,J$33&gt;HH),'Cenova nabidka ELEKTRO'!$G22*1/(1+J$33)*IF(NaPoVo=0,0,'Beh smlouvy'!I$8/NaPoVo)+'Cenova nabidka ELEKTRO'!$H22*1/(1+J$33),'Cenova nabidka ELEKTRO'!$G22+'Cenova nabidka ELEKTRO'!$H22))</f>
        <v>0</v>
      </c>
      <c r="K23" s="124">
        <f>'NABIDKA DOPRAVCE'!$L26*'Vypocty indexu'!K34*('Cenova nabidka ELEKTRO'!$F22+IF(OR(K$33&lt;SH,K$33&gt;HH),'Cenova nabidka ELEKTRO'!$G22*1/(1+K$33)*IF(NaPoVo=0,0,'Beh smlouvy'!J$8/NaPoVo)+'Cenova nabidka ELEKTRO'!$H22*1/(1+K$33),'Cenova nabidka ELEKTRO'!$G22+'Cenova nabidka ELEKTRO'!$H22))</f>
        <v>0</v>
      </c>
      <c r="L23" s="124">
        <f>'NABIDKA DOPRAVCE'!$L26*'Vypocty indexu'!L34*('Cenova nabidka ELEKTRO'!$F22+IF(OR(L$33&lt;SH,L$33&gt;HH),'Cenova nabidka ELEKTRO'!$G22*1/(1+L$33)*IF(NaPoVo=0,0,'Beh smlouvy'!K$8/NaPoVo)+'Cenova nabidka ELEKTRO'!$H22*1/(1+L$33),'Cenova nabidka ELEKTRO'!$G22+'Cenova nabidka ELEKTRO'!$H22))</f>
        <v>0</v>
      </c>
      <c r="M23" s="124">
        <f>'NABIDKA DOPRAVCE'!$L26*'Vypocty indexu'!M34*('Cenova nabidka ELEKTRO'!$F22+IF(OR(M$33&lt;SH,M$33&gt;HH),'Cenova nabidka ELEKTRO'!$G22*1/(1+M$33)*IF(NaPoVo=0,0,'Beh smlouvy'!L$8/NaPoVo)+'Cenova nabidka ELEKTRO'!$H22*1/(1+M$33),'Cenova nabidka ELEKTRO'!$G22+'Cenova nabidka ELEKTRO'!$H22))</f>
        <v>0</v>
      </c>
      <c r="N23" s="124">
        <f>'NABIDKA DOPRAVCE'!$L26*'Vypocty indexu'!N34*('Cenova nabidka ELEKTRO'!$F22+IF(OR(N$33&lt;SH,N$33&gt;HH),'Cenova nabidka ELEKTRO'!$G22*1/(1+N$33)*IF(NaPoVo=0,0,'Beh smlouvy'!M$8/NaPoVo)+'Cenova nabidka ELEKTRO'!$H22*1/(1+N$33),'Cenova nabidka ELEKTRO'!$G22+'Cenova nabidka ELEKTRO'!$H22))</f>
        <v>0</v>
      </c>
    </row>
    <row r="24" spans="2:14" outlineLevel="1">
      <c r="B24" s="60">
        <v>21</v>
      </c>
      <c r="C24" s="47" t="s">
        <v>16</v>
      </c>
      <c r="D24" s="202"/>
      <c r="E24" s="124">
        <f>'NABIDKA DOPRAVCE'!$L27*'Vypocty indexu'!E35*('Cenova nabidka ELEKTRO'!$F23+IF(OR(E$33&lt;SH,E$33&gt;HH),'Cenova nabidka ELEKTRO'!$G23*1/(1+E$33)*IF(NaPoVo=0,0,'Beh smlouvy'!D$8/NaPoVo)+'Cenova nabidka ELEKTRO'!$H23*1/(1+E$33),'Cenova nabidka ELEKTRO'!$G23+'Cenova nabidka ELEKTRO'!$H23))</f>
        <v>0</v>
      </c>
      <c r="F24" s="124">
        <f>'NABIDKA DOPRAVCE'!$L27*'Vypocty indexu'!F35*('Cenova nabidka ELEKTRO'!$F23+IF(OR(F$33&lt;SH,F$33&gt;HH),'Cenova nabidka ELEKTRO'!$G23*1/(1+F$33)*IF(NaPoVo=0,0,'Beh smlouvy'!E$8/NaPoVo)+'Cenova nabidka ELEKTRO'!$H23*1/(1+F$33),'Cenova nabidka ELEKTRO'!$G23+'Cenova nabidka ELEKTRO'!$H23))</f>
        <v>0</v>
      </c>
      <c r="G24" s="124">
        <f>'NABIDKA DOPRAVCE'!$L27*'Vypocty indexu'!G35*('Cenova nabidka ELEKTRO'!$F23+IF(OR(G$33&lt;SH,G$33&gt;HH),'Cenova nabidka ELEKTRO'!$G23*1/(1+G$33)*IF(NaPoVo=0,0,'Beh smlouvy'!F$8/NaPoVo)+'Cenova nabidka ELEKTRO'!$H23*1/(1+G$33),'Cenova nabidka ELEKTRO'!$G23+'Cenova nabidka ELEKTRO'!$H23))</f>
        <v>0</v>
      </c>
      <c r="H24" s="124">
        <f>'NABIDKA DOPRAVCE'!$L27*'Vypocty indexu'!H35*('Cenova nabidka ELEKTRO'!$F23+IF(OR(H$33&lt;SH,H$33&gt;HH),'Cenova nabidka ELEKTRO'!$G23*1/(1+H$33)*IF(NaPoVo=0,0,'Beh smlouvy'!G$8/NaPoVo)+'Cenova nabidka ELEKTRO'!$H23*1/(1+H$33),'Cenova nabidka ELEKTRO'!$G23+'Cenova nabidka ELEKTRO'!$H23))</f>
        <v>0</v>
      </c>
      <c r="I24" s="124">
        <f>'NABIDKA DOPRAVCE'!$L27*'Vypocty indexu'!I35*('Cenova nabidka ELEKTRO'!$F23+IF(OR(I$33&lt;SH,I$33&gt;HH),'Cenova nabidka ELEKTRO'!$G23*1/(1+I$33)*IF(NaPoVo=0,0,'Beh smlouvy'!H$8/NaPoVo)+'Cenova nabidka ELEKTRO'!$H23*1/(1+I$33),'Cenova nabidka ELEKTRO'!$G23+'Cenova nabidka ELEKTRO'!$H23))</f>
        <v>0</v>
      </c>
      <c r="J24" s="124">
        <f>'NABIDKA DOPRAVCE'!$L27*'Vypocty indexu'!J35*('Cenova nabidka ELEKTRO'!$F23+IF(OR(J$33&lt;SH,J$33&gt;HH),'Cenova nabidka ELEKTRO'!$G23*1/(1+J$33)*IF(NaPoVo=0,0,'Beh smlouvy'!I$8/NaPoVo)+'Cenova nabidka ELEKTRO'!$H23*1/(1+J$33),'Cenova nabidka ELEKTRO'!$G23+'Cenova nabidka ELEKTRO'!$H23))</f>
        <v>0</v>
      </c>
      <c r="K24" s="124">
        <f>'NABIDKA DOPRAVCE'!$L27*'Vypocty indexu'!K35*('Cenova nabidka ELEKTRO'!$F23+IF(OR(K$33&lt;SH,K$33&gt;HH),'Cenova nabidka ELEKTRO'!$G23*1/(1+K$33)*IF(NaPoVo=0,0,'Beh smlouvy'!J$8/NaPoVo)+'Cenova nabidka ELEKTRO'!$H23*1/(1+K$33),'Cenova nabidka ELEKTRO'!$G23+'Cenova nabidka ELEKTRO'!$H23))</f>
        <v>0</v>
      </c>
      <c r="L24" s="124">
        <f>'NABIDKA DOPRAVCE'!$L27*'Vypocty indexu'!L35*('Cenova nabidka ELEKTRO'!$F23+IF(OR(L$33&lt;SH,L$33&gt;HH),'Cenova nabidka ELEKTRO'!$G23*1/(1+L$33)*IF(NaPoVo=0,0,'Beh smlouvy'!K$8/NaPoVo)+'Cenova nabidka ELEKTRO'!$H23*1/(1+L$33),'Cenova nabidka ELEKTRO'!$G23+'Cenova nabidka ELEKTRO'!$H23))</f>
        <v>0</v>
      </c>
      <c r="M24" s="124">
        <f>'NABIDKA DOPRAVCE'!$L27*'Vypocty indexu'!M35*('Cenova nabidka ELEKTRO'!$F23+IF(OR(M$33&lt;SH,M$33&gt;HH),'Cenova nabidka ELEKTRO'!$G23*1/(1+M$33)*IF(NaPoVo=0,0,'Beh smlouvy'!L$8/NaPoVo)+'Cenova nabidka ELEKTRO'!$H23*1/(1+M$33),'Cenova nabidka ELEKTRO'!$G23+'Cenova nabidka ELEKTRO'!$H23))</f>
        <v>0</v>
      </c>
      <c r="N24" s="124">
        <f>'NABIDKA DOPRAVCE'!$L27*'Vypocty indexu'!N35*('Cenova nabidka ELEKTRO'!$F23+IF(OR(N$33&lt;SH,N$33&gt;HH),'Cenova nabidka ELEKTRO'!$G23*1/(1+N$33)*IF(NaPoVo=0,0,'Beh smlouvy'!M$8/NaPoVo)+'Cenova nabidka ELEKTRO'!$H23*1/(1+N$33),'Cenova nabidka ELEKTRO'!$G23+'Cenova nabidka ELEKTRO'!$H23))</f>
        <v>0</v>
      </c>
    </row>
    <row r="25" spans="2:14" outlineLevel="1">
      <c r="B25" s="60">
        <v>22</v>
      </c>
      <c r="C25" s="47" t="s">
        <v>17</v>
      </c>
      <c r="D25" s="202"/>
      <c r="E25" s="124">
        <f>'NABIDKA DOPRAVCE'!$L28*'Vypocty indexu'!E36*('Cenova nabidka ELEKTRO'!$F24+IF(OR(E$33&lt;SH,E$33&gt;HH),'Cenova nabidka ELEKTRO'!$G24*1/(1+E$33)*IF(NaPoVo=0,0,'Beh smlouvy'!D$8/NaPoVo)+'Cenova nabidka ELEKTRO'!$H24*1/(1+E$33),'Cenova nabidka ELEKTRO'!$G24+'Cenova nabidka ELEKTRO'!$H24))</f>
        <v>0</v>
      </c>
      <c r="F25" s="124">
        <f>'NABIDKA DOPRAVCE'!$L28*'Vypocty indexu'!F36*('Cenova nabidka ELEKTRO'!$F24+IF(OR(F$33&lt;SH,F$33&gt;HH),'Cenova nabidka ELEKTRO'!$G24*1/(1+F$33)*IF(NaPoVo=0,0,'Beh smlouvy'!E$8/NaPoVo)+'Cenova nabidka ELEKTRO'!$H24*1/(1+F$33),'Cenova nabidka ELEKTRO'!$G24+'Cenova nabidka ELEKTRO'!$H24))</f>
        <v>0</v>
      </c>
      <c r="G25" s="124">
        <f>'NABIDKA DOPRAVCE'!$L28*'Vypocty indexu'!G36*('Cenova nabidka ELEKTRO'!$F24+IF(OR(G$33&lt;SH,G$33&gt;HH),'Cenova nabidka ELEKTRO'!$G24*1/(1+G$33)*IF(NaPoVo=0,0,'Beh smlouvy'!F$8/NaPoVo)+'Cenova nabidka ELEKTRO'!$H24*1/(1+G$33),'Cenova nabidka ELEKTRO'!$G24+'Cenova nabidka ELEKTRO'!$H24))</f>
        <v>0</v>
      </c>
      <c r="H25" s="124">
        <f>'NABIDKA DOPRAVCE'!$L28*'Vypocty indexu'!H36*('Cenova nabidka ELEKTRO'!$F24+IF(OR(H$33&lt;SH,H$33&gt;HH),'Cenova nabidka ELEKTRO'!$G24*1/(1+H$33)*IF(NaPoVo=0,0,'Beh smlouvy'!G$8/NaPoVo)+'Cenova nabidka ELEKTRO'!$H24*1/(1+H$33),'Cenova nabidka ELEKTRO'!$G24+'Cenova nabidka ELEKTRO'!$H24))</f>
        <v>0</v>
      </c>
      <c r="I25" s="124">
        <f>'NABIDKA DOPRAVCE'!$L28*'Vypocty indexu'!I36*('Cenova nabidka ELEKTRO'!$F24+IF(OR(I$33&lt;SH,I$33&gt;HH),'Cenova nabidka ELEKTRO'!$G24*1/(1+I$33)*IF(NaPoVo=0,0,'Beh smlouvy'!H$8/NaPoVo)+'Cenova nabidka ELEKTRO'!$H24*1/(1+I$33),'Cenova nabidka ELEKTRO'!$G24+'Cenova nabidka ELEKTRO'!$H24))</f>
        <v>0</v>
      </c>
      <c r="J25" s="124">
        <f>'NABIDKA DOPRAVCE'!$L28*'Vypocty indexu'!J36*('Cenova nabidka ELEKTRO'!$F24+IF(OR(J$33&lt;SH,J$33&gt;HH),'Cenova nabidka ELEKTRO'!$G24*1/(1+J$33)*IF(NaPoVo=0,0,'Beh smlouvy'!I$8/NaPoVo)+'Cenova nabidka ELEKTRO'!$H24*1/(1+J$33),'Cenova nabidka ELEKTRO'!$G24+'Cenova nabidka ELEKTRO'!$H24))</f>
        <v>0</v>
      </c>
      <c r="K25" s="124">
        <f>'NABIDKA DOPRAVCE'!$L28*'Vypocty indexu'!K36*('Cenova nabidka ELEKTRO'!$F24+IF(OR(K$33&lt;SH,K$33&gt;HH),'Cenova nabidka ELEKTRO'!$G24*1/(1+K$33)*IF(NaPoVo=0,0,'Beh smlouvy'!J$8/NaPoVo)+'Cenova nabidka ELEKTRO'!$H24*1/(1+K$33),'Cenova nabidka ELEKTRO'!$G24+'Cenova nabidka ELEKTRO'!$H24))</f>
        <v>0</v>
      </c>
      <c r="L25" s="124">
        <f>'NABIDKA DOPRAVCE'!$L28*'Vypocty indexu'!L36*('Cenova nabidka ELEKTRO'!$F24+IF(OR(L$33&lt;SH,L$33&gt;HH),'Cenova nabidka ELEKTRO'!$G24*1/(1+L$33)*IF(NaPoVo=0,0,'Beh smlouvy'!K$8/NaPoVo)+'Cenova nabidka ELEKTRO'!$H24*1/(1+L$33),'Cenova nabidka ELEKTRO'!$G24+'Cenova nabidka ELEKTRO'!$H24))</f>
        <v>0</v>
      </c>
      <c r="M25" s="124">
        <f>'NABIDKA DOPRAVCE'!$L28*'Vypocty indexu'!M36*('Cenova nabidka ELEKTRO'!$F24+IF(OR(M$33&lt;SH,M$33&gt;HH),'Cenova nabidka ELEKTRO'!$G24*1/(1+M$33)*IF(NaPoVo=0,0,'Beh smlouvy'!L$8/NaPoVo)+'Cenova nabidka ELEKTRO'!$H24*1/(1+M$33),'Cenova nabidka ELEKTRO'!$G24+'Cenova nabidka ELEKTRO'!$H24))</f>
        <v>0</v>
      </c>
      <c r="N25" s="124">
        <f>'NABIDKA DOPRAVCE'!$L28*'Vypocty indexu'!N36*('Cenova nabidka ELEKTRO'!$F24+IF(OR(N$33&lt;SH,N$33&gt;HH),'Cenova nabidka ELEKTRO'!$G24*1/(1+N$33)*IF(NaPoVo=0,0,'Beh smlouvy'!M$8/NaPoVo)+'Cenova nabidka ELEKTRO'!$H24*1/(1+N$33),'Cenova nabidka ELEKTRO'!$G24+'Cenova nabidka ELEKTRO'!$H24))</f>
        <v>0</v>
      </c>
    </row>
    <row r="26" spans="2:14" outlineLevel="1">
      <c r="B26" s="60">
        <v>23</v>
      </c>
      <c r="C26" s="47" t="s">
        <v>18</v>
      </c>
      <c r="D26" s="202"/>
      <c r="E26" s="124">
        <f>'NABIDKA DOPRAVCE'!$L29*'Vypocty indexu'!E37*('Cenova nabidka ELEKTRO'!$F25+IF(OR(E$33&lt;SH,E$33&gt;HH),'Cenova nabidka ELEKTRO'!$G25*1/(1+E$33)*IF(NaPoVo=0,0,'Beh smlouvy'!D$8/NaPoVo)+'Cenova nabidka ELEKTRO'!$H25*1/(1+E$33),'Cenova nabidka ELEKTRO'!$G25+'Cenova nabidka ELEKTRO'!$H25))</f>
        <v>0</v>
      </c>
      <c r="F26" s="124">
        <f>'NABIDKA DOPRAVCE'!$L29*'Vypocty indexu'!F37*('Cenova nabidka ELEKTRO'!$F25+IF(OR(F$33&lt;SH,F$33&gt;HH),'Cenova nabidka ELEKTRO'!$G25*1/(1+F$33)*IF(NaPoVo=0,0,'Beh smlouvy'!E$8/NaPoVo)+'Cenova nabidka ELEKTRO'!$H25*1/(1+F$33),'Cenova nabidka ELEKTRO'!$G25+'Cenova nabidka ELEKTRO'!$H25))</f>
        <v>0</v>
      </c>
      <c r="G26" s="124">
        <f>'NABIDKA DOPRAVCE'!$L29*'Vypocty indexu'!G37*('Cenova nabidka ELEKTRO'!$F25+IF(OR(G$33&lt;SH,G$33&gt;HH),'Cenova nabidka ELEKTRO'!$G25*1/(1+G$33)*IF(NaPoVo=0,0,'Beh smlouvy'!F$8/NaPoVo)+'Cenova nabidka ELEKTRO'!$H25*1/(1+G$33),'Cenova nabidka ELEKTRO'!$G25+'Cenova nabidka ELEKTRO'!$H25))</f>
        <v>0</v>
      </c>
      <c r="H26" s="124">
        <f>'NABIDKA DOPRAVCE'!$L29*'Vypocty indexu'!H37*('Cenova nabidka ELEKTRO'!$F25+IF(OR(H$33&lt;SH,H$33&gt;HH),'Cenova nabidka ELEKTRO'!$G25*1/(1+H$33)*IF(NaPoVo=0,0,'Beh smlouvy'!G$8/NaPoVo)+'Cenova nabidka ELEKTRO'!$H25*1/(1+H$33),'Cenova nabidka ELEKTRO'!$G25+'Cenova nabidka ELEKTRO'!$H25))</f>
        <v>0</v>
      </c>
      <c r="I26" s="124">
        <f>'NABIDKA DOPRAVCE'!$L29*'Vypocty indexu'!I37*('Cenova nabidka ELEKTRO'!$F25+IF(OR(I$33&lt;SH,I$33&gt;HH),'Cenova nabidka ELEKTRO'!$G25*1/(1+I$33)*IF(NaPoVo=0,0,'Beh smlouvy'!H$8/NaPoVo)+'Cenova nabidka ELEKTRO'!$H25*1/(1+I$33),'Cenova nabidka ELEKTRO'!$G25+'Cenova nabidka ELEKTRO'!$H25))</f>
        <v>0</v>
      </c>
      <c r="J26" s="124">
        <f>'NABIDKA DOPRAVCE'!$L29*'Vypocty indexu'!J37*('Cenova nabidka ELEKTRO'!$F25+IF(OR(J$33&lt;SH,J$33&gt;HH),'Cenova nabidka ELEKTRO'!$G25*1/(1+J$33)*IF(NaPoVo=0,0,'Beh smlouvy'!I$8/NaPoVo)+'Cenova nabidka ELEKTRO'!$H25*1/(1+J$33),'Cenova nabidka ELEKTRO'!$G25+'Cenova nabidka ELEKTRO'!$H25))</f>
        <v>0</v>
      </c>
      <c r="K26" s="124">
        <f>'NABIDKA DOPRAVCE'!$L29*'Vypocty indexu'!K37*('Cenova nabidka ELEKTRO'!$F25+IF(OR(K$33&lt;SH,K$33&gt;HH),'Cenova nabidka ELEKTRO'!$G25*1/(1+K$33)*IF(NaPoVo=0,0,'Beh smlouvy'!J$8/NaPoVo)+'Cenova nabidka ELEKTRO'!$H25*1/(1+K$33),'Cenova nabidka ELEKTRO'!$G25+'Cenova nabidka ELEKTRO'!$H25))</f>
        <v>0</v>
      </c>
      <c r="L26" s="124">
        <f>'NABIDKA DOPRAVCE'!$L29*'Vypocty indexu'!L37*('Cenova nabidka ELEKTRO'!$F25+IF(OR(L$33&lt;SH,L$33&gt;HH),'Cenova nabidka ELEKTRO'!$G25*1/(1+L$33)*IF(NaPoVo=0,0,'Beh smlouvy'!K$8/NaPoVo)+'Cenova nabidka ELEKTRO'!$H25*1/(1+L$33),'Cenova nabidka ELEKTRO'!$G25+'Cenova nabidka ELEKTRO'!$H25))</f>
        <v>0</v>
      </c>
      <c r="M26" s="124">
        <f>'NABIDKA DOPRAVCE'!$L29*'Vypocty indexu'!M37*('Cenova nabidka ELEKTRO'!$F25+IF(OR(M$33&lt;SH,M$33&gt;HH),'Cenova nabidka ELEKTRO'!$G25*1/(1+M$33)*IF(NaPoVo=0,0,'Beh smlouvy'!L$8/NaPoVo)+'Cenova nabidka ELEKTRO'!$H25*1/(1+M$33),'Cenova nabidka ELEKTRO'!$G25+'Cenova nabidka ELEKTRO'!$H25))</f>
        <v>0</v>
      </c>
      <c r="N26" s="124">
        <f>'NABIDKA DOPRAVCE'!$L29*'Vypocty indexu'!N37*('Cenova nabidka ELEKTRO'!$F25+IF(OR(N$33&lt;SH,N$33&gt;HH),'Cenova nabidka ELEKTRO'!$G25*1/(1+N$33)*IF(NaPoVo=0,0,'Beh smlouvy'!M$8/NaPoVo)+'Cenova nabidka ELEKTRO'!$H25*1/(1+N$33),'Cenova nabidka ELEKTRO'!$G25+'Cenova nabidka ELEKTRO'!$H25))</f>
        <v>0</v>
      </c>
    </row>
    <row r="27" spans="2:14" outlineLevel="1">
      <c r="B27" s="60">
        <v>24</v>
      </c>
      <c r="C27" s="47" t="s">
        <v>19</v>
      </c>
      <c r="D27" s="202"/>
      <c r="E27" s="124">
        <f>'NABIDKA DOPRAVCE'!$L30*'Vypocty indexu'!E38*('Cenova nabidka ELEKTRO'!$F26+IF(OR(E$33&lt;SH,E$33&gt;HH),'Cenova nabidka ELEKTRO'!$G26*1/(1+E$33)*IF(NaPoVo=0,0,'Beh smlouvy'!D$8/NaPoVo)+'Cenova nabidka ELEKTRO'!$H26*1/(1+E$33),'Cenova nabidka ELEKTRO'!$G26+'Cenova nabidka ELEKTRO'!$H26))</f>
        <v>0</v>
      </c>
      <c r="F27" s="124">
        <f>'NABIDKA DOPRAVCE'!$L30*'Vypocty indexu'!F38*('Cenova nabidka ELEKTRO'!$F26+IF(OR(F$33&lt;SH,F$33&gt;HH),'Cenova nabidka ELEKTRO'!$G26*1/(1+F$33)*IF(NaPoVo=0,0,'Beh smlouvy'!E$8/NaPoVo)+'Cenova nabidka ELEKTRO'!$H26*1/(1+F$33),'Cenova nabidka ELEKTRO'!$G26+'Cenova nabidka ELEKTRO'!$H26))</f>
        <v>0</v>
      </c>
      <c r="G27" s="124">
        <f>'NABIDKA DOPRAVCE'!$L30*'Vypocty indexu'!G38*('Cenova nabidka ELEKTRO'!$F26+IF(OR(G$33&lt;SH,G$33&gt;HH),'Cenova nabidka ELEKTRO'!$G26*1/(1+G$33)*IF(NaPoVo=0,0,'Beh smlouvy'!F$8/NaPoVo)+'Cenova nabidka ELEKTRO'!$H26*1/(1+G$33),'Cenova nabidka ELEKTRO'!$G26+'Cenova nabidka ELEKTRO'!$H26))</f>
        <v>0</v>
      </c>
      <c r="H27" s="124">
        <f>'NABIDKA DOPRAVCE'!$L30*'Vypocty indexu'!H38*('Cenova nabidka ELEKTRO'!$F26+IF(OR(H$33&lt;SH,H$33&gt;HH),'Cenova nabidka ELEKTRO'!$G26*1/(1+H$33)*IF(NaPoVo=0,0,'Beh smlouvy'!G$8/NaPoVo)+'Cenova nabidka ELEKTRO'!$H26*1/(1+H$33),'Cenova nabidka ELEKTRO'!$G26+'Cenova nabidka ELEKTRO'!$H26))</f>
        <v>0</v>
      </c>
      <c r="I27" s="124">
        <f>'NABIDKA DOPRAVCE'!$L30*'Vypocty indexu'!I38*('Cenova nabidka ELEKTRO'!$F26+IF(OR(I$33&lt;SH,I$33&gt;HH),'Cenova nabidka ELEKTRO'!$G26*1/(1+I$33)*IF(NaPoVo=0,0,'Beh smlouvy'!H$8/NaPoVo)+'Cenova nabidka ELEKTRO'!$H26*1/(1+I$33),'Cenova nabidka ELEKTRO'!$G26+'Cenova nabidka ELEKTRO'!$H26))</f>
        <v>0</v>
      </c>
      <c r="J27" s="124">
        <f>'NABIDKA DOPRAVCE'!$L30*'Vypocty indexu'!J38*('Cenova nabidka ELEKTRO'!$F26+IF(OR(J$33&lt;SH,J$33&gt;HH),'Cenova nabidka ELEKTRO'!$G26*1/(1+J$33)*IF(NaPoVo=0,0,'Beh smlouvy'!I$8/NaPoVo)+'Cenova nabidka ELEKTRO'!$H26*1/(1+J$33),'Cenova nabidka ELEKTRO'!$G26+'Cenova nabidka ELEKTRO'!$H26))</f>
        <v>0</v>
      </c>
      <c r="K27" s="124">
        <f>'NABIDKA DOPRAVCE'!$L30*'Vypocty indexu'!K38*('Cenova nabidka ELEKTRO'!$F26+IF(OR(K$33&lt;SH,K$33&gt;HH),'Cenova nabidka ELEKTRO'!$G26*1/(1+K$33)*IF(NaPoVo=0,0,'Beh smlouvy'!J$8/NaPoVo)+'Cenova nabidka ELEKTRO'!$H26*1/(1+K$33),'Cenova nabidka ELEKTRO'!$G26+'Cenova nabidka ELEKTRO'!$H26))</f>
        <v>0</v>
      </c>
      <c r="L27" s="124">
        <f>'NABIDKA DOPRAVCE'!$L30*'Vypocty indexu'!L38*('Cenova nabidka ELEKTRO'!$F26+IF(OR(L$33&lt;SH,L$33&gt;HH),'Cenova nabidka ELEKTRO'!$G26*1/(1+L$33)*IF(NaPoVo=0,0,'Beh smlouvy'!K$8/NaPoVo)+'Cenova nabidka ELEKTRO'!$H26*1/(1+L$33),'Cenova nabidka ELEKTRO'!$G26+'Cenova nabidka ELEKTRO'!$H26))</f>
        <v>0</v>
      </c>
      <c r="M27" s="124">
        <f>'NABIDKA DOPRAVCE'!$L30*'Vypocty indexu'!M38*('Cenova nabidka ELEKTRO'!$F26+IF(OR(M$33&lt;SH,M$33&gt;HH),'Cenova nabidka ELEKTRO'!$G26*1/(1+M$33)*IF(NaPoVo=0,0,'Beh smlouvy'!L$8/NaPoVo)+'Cenova nabidka ELEKTRO'!$H26*1/(1+M$33),'Cenova nabidka ELEKTRO'!$G26+'Cenova nabidka ELEKTRO'!$H26))</f>
        <v>0</v>
      </c>
      <c r="N27" s="124">
        <f>'NABIDKA DOPRAVCE'!$L30*'Vypocty indexu'!N38*('Cenova nabidka ELEKTRO'!$F26+IF(OR(N$33&lt;SH,N$33&gt;HH),'Cenova nabidka ELEKTRO'!$G26*1/(1+N$33)*IF(NaPoVo=0,0,'Beh smlouvy'!M$8/NaPoVo)+'Cenova nabidka ELEKTRO'!$H26*1/(1+N$33),'Cenova nabidka ELEKTRO'!$G26+'Cenova nabidka ELEKTRO'!$H26))</f>
        <v>0</v>
      </c>
    </row>
    <row r="28" spans="2:14" outlineLevel="1">
      <c r="B28" s="60">
        <v>25</v>
      </c>
      <c r="C28" s="47" t="s">
        <v>20</v>
      </c>
      <c r="D28" s="202"/>
      <c r="E28" s="124">
        <f>'NABIDKA DOPRAVCE'!$L31*'Vypocty indexu'!E39*('Cenova nabidka ELEKTRO'!$F27+IF(OR(E$33&lt;SH,E$33&gt;HH),'Cenova nabidka ELEKTRO'!$G27*1/(1+E$33)*IF(NaPoVo=0,0,'Beh smlouvy'!D$8/NaPoVo)+'Cenova nabidka ELEKTRO'!$H27*1/(1+E$33),'Cenova nabidka ELEKTRO'!$G27+'Cenova nabidka ELEKTRO'!$H27))</f>
        <v>0</v>
      </c>
      <c r="F28" s="124">
        <f>'NABIDKA DOPRAVCE'!$L31*'Vypocty indexu'!F39*('Cenova nabidka ELEKTRO'!$F27+IF(OR(F$33&lt;SH,F$33&gt;HH),'Cenova nabidka ELEKTRO'!$G27*1/(1+F$33)*IF(NaPoVo=0,0,'Beh smlouvy'!E$8/NaPoVo)+'Cenova nabidka ELEKTRO'!$H27*1/(1+F$33),'Cenova nabidka ELEKTRO'!$G27+'Cenova nabidka ELEKTRO'!$H27))</f>
        <v>0</v>
      </c>
      <c r="G28" s="124">
        <f>'NABIDKA DOPRAVCE'!$L31*'Vypocty indexu'!G39*('Cenova nabidka ELEKTRO'!$F27+IF(OR(G$33&lt;SH,G$33&gt;HH),'Cenova nabidka ELEKTRO'!$G27*1/(1+G$33)*IF(NaPoVo=0,0,'Beh smlouvy'!F$8/NaPoVo)+'Cenova nabidka ELEKTRO'!$H27*1/(1+G$33),'Cenova nabidka ELEKTRO'!$G27+'Cenova nabidka ELEKTRO'!$H27))</f>
        <v>0</v>
      </c>
      <c r="H28" s="124">
        <f>'NABIDKA DOPRAVCE'!$L31*'Vypocty indexu'!H39*('Cenova nabidka ELEKTRO'!$F27+IF(OR(H$33&lt;SH,H$33&gt;HH),'Cenova nabidka ELEKTRO'!$G27*1/(1+H$33)*IF(NaPoVo=0,0,'Beh smlouvy'!G$8/NaPoVo)+'Cenova nabidka ELEKTRO'!$H27*1/(1+H$33),'Cenova nabidka ELEKTRO'!$G27+'Cenova nabidka ELEKTRO'!$H27))</f>
        <v>0</v>
      </c>
      <c r="I28" s="124">
        <f>'NABIDKA DOPRAVCE'!$L31*'Vypocty indexu'!I39*('Cenova nabidka ELEKTRO'!$F27+IF(OR(I$33&lt;SH,I$33&gt;HH),'Cenova nabidka ELEKTRO'!$G27*1/(1+I$33)*IF(NaPoVo=0,0,'Beh smlouvy'!H$8/NaPoVo)+'Cenova nabidka ELEKTRO'!$H27*1/(1+I$33),'Cenova nabidka ELEKTRO'!$G27+'Cenova nabidka ELEKTRO'!$H27))</f>
        <v>0</v>
      </c>
      <c r="J28" s="124">
        <f>'NABIDKA DOPRAVCE'!$L31*'Vypocty indexu'!J39*('Cenova nabidka ELEKTRO'!$F27+IF(OR(J$33&lt;SH,J$33&gt;HH),'Cenova nabidka ELEKTRO'!$G27*1/(1+J$33)*IF(NaPoVo=0,0,'Beh smlouvy'!I$8/NaPoVo)+'Cenova nabidka ELEKTRO'!$H27*1/(1+J$33),'Cenova nabidka ELEKTRO'!$G27+'Cenova nabidka ELEKTRO'!$H27))</f>
        <v>0</v>
      </c>
      <c r="K28" s="124">
        <f>'NABIDKA DOPRAVCE'!$L31*'Vypocty indexu'!K39*('Cenova nabidka ELEKTRO'!$F27+IF(OR(K$33&lt;SH,K$33&gt;HH),'Cenova nabidka ELEKTRO'!$G27*1/(1+K$33)*IF(NaPoVo=0,0,'Beh smlouvy'!J$8/NaPoVo)+'Cenova nabidka ELEKTRO'!$H27*1/(1+K$33),'Cenova nabidka ELEKTRO'!$G27+'Cenova nabidka ELEKTRO'!$H27))</f>
        <v>0</v>
      </c>
      <c r="L28" s="124">
        <f>'NABIDKA DOPRAVCE'!$L31*'Vypocty indexu'!L39*('Cenova nabidka ELEKTRO'!$F27+IF(OR(L$33&lt;SH,L$33&gt;HH),'Cenova nabidka ELEKTRO'!$G27*1/(1+L$33)*IF(NaPoVo=0,0,'Beh smlouvy'!K$8/NaPoVo)+'Cenova nabidka ELEKTRO'!$H27*1/(1+L$33),'Cenova nabidka ELEKTRO'!$G27+'Cenova nabidka ELEKTRO'!$H27))</f>
        <v>0</v>
      </c>
      <c r="M28" s="124">
        <f>'NABIDKA DOPRAVCE'!$L31*'Vypocty indexu'!M39*('Cenova nabidka ELEKTRO'!$F27+IF(OR(M$33&lt;SH,M$33&gt;HH),'Cenova nabidka ELEKTRO'!$G27*1/(1+M$33)*IF(NaPoVo=0,0,'Beh smlouvy'!L$8/NaPoVo)+'Cenova nabidka ELEKTRO'!$H27*1/(1+M$33),'Cenova nabidka ELEKTRO'!$G27+'Cenova nabidka ELEKTRO'!$H27))</f>
        <v>0</v>
      </c>
      <c r="N28" s="124">
        <f>'NABIDKA DOPRAVCE'!$L31*'Vypocty indexu'!N39*('Cenova nabidka ELEKTRO'!$F27+IF(OR(N$33&lt;SH,N$33&gt;HH),'Cenova nabidka ELEKTRO'!$G27*1/(1+N$33)*IF(NaPoVo=0,0,'Beh smlouvy'!M$8/NaPoVo)+'Cenova nabidka ELEKTRO'!$H27*1/(1+N$33),'Cenova nabidka ELEKTRO'!$G27+'Cenova nabidka ELEKTRO'!$H27))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DOPRAVCE'!$L33*'Vypocty indexu'!E41*('Cenova nabidka ELEKTRO'!$F29+IF(OR(E$33&lt;SH,E$33&gt;HH),'Cenova nabidka ELEKTRO'!$G29*1/(1+E$33)*IF(NaPoVo=0,0,'Beh smlouvy'!D$8/NaPoVo)+'Cenova nabidka ELEKTRO'!$H29*1/(1+E$33),'Cenova nabidka ELEKTRO'!$G29+'Cenova nabidka ELEKTRO'!$H29))</f>
        <v>0</v>
      </c>
      <c r="F30" s="124">
        <f>'NABIDKA DOPRAVCE'!$L33*'Vypocty indexu'!F41*('Cenova nabidka ELEKTRO'!$F29+IF(OR(F$33&lt;SH,F$33&gt;HH),'Cenova nabidka ELEKTRO'!$G29*1/(1+F$33)*IF(NaPoVo=0,0,'Beh smlouvy'!E$8/NaPoVo)+'Cenova nabidka ELEKTRO'!$H29*1/(1+F$33),'Cenova nabidka ELEKTRO'!$G29+'Cenova nabidka ELEKTRO'!$H29))</f>
        <v>0</v>
      </c>
      <c r="G30" s="124">
        <f>'NABIDKA DOPRAVCE'!$L33*'Vypocty indexu'!G41*('Cenova nabidka ELEKTRO'!$F29+IF(OR(G$33&lt;SH,G$33&gt;HH),'Cenova nabidka ELEKTRO'!$G29*1/(1+G$33)*IF(NaPoVo=0,0,'Beh smlouvy'!F$8/NaPoVo)+'Cenova nabidka ELEKTRO'!$H29*1/(1+G$33),'Cenova nabidka ELEKTRO'!$G29+'Cenova nabidka ELEKTRO'!$H29))</f>
        <v>0</v>
      </c>
      <c r="H30" s="124">
        <f>'NABIDKA DOPRAVCE'!$L33*'Vypocty indexu'!H41*('Cenova nabidka ELEKTRO'!$F29+IF(OR(H$33&lt;SH,H$33&gt;HH),'Cenova nabidka ELEKTRO'!$G29*1/(1+H$33)*IF(NaPoVo=0,0,'Beh smlouvy'!G$8/NaPoVo)+'Cenova nabidka ELEKTRO'!$H29*1/(1+H$33),'Cenova nabidka ELEKTRO'!$G29+'Cenova nabidka ELEKTRO'!$H29))</f>
        <v>0</v>
      </c>
      <c r="I30" s="124">
        <f>'NABIDKA DOPRAVCE'!$L33*'Vypocty indexu'!I41*('Cenova nabidka ELEKTRO'!$F29+IF(OR(I$33&lt;SH,I$33&gt;HH),'Cenova nabidka ELEKTRO'!$G29*1/(1+I$33)*IF(NaPoVo=0,0,'Beh smlouvy'!H$8/NaPoVo)+'Cenova nabidka ELEKTRO'!$H29*1/(1+I$33),'Cenova nabidka ELEKTRO'!$G29+'Cenova nabidka ELEKTRO'!$H29))</f>
        <v>0</v>
      </c>
      <c r="J30" s="124">
        <f>'NABIDKA DOPRAVCE'!$L33*'Vypocty indexu'!J41*('Cenova nabidka ELEKTRO'!$F29+IF(OR(J$33&lt;SH,J$33&gt;HH),'Cenova nabidka ELEKTRO'!$G29*1/(1+J$33)*IF(NaPoVo=0,0,'Beh smlouvy'!I$8/NaPoVo)+'Cenova nabidka ELEKTRO'!$H29*1/(1+J$33),'Cenova nabidka ELEKTRO'!$G29+'Cenova nabidka ELEKTRO'!$H29))</f>
        <v>0</v>
      </c>
      <c r="K30" s="124">
        <f>'NABIDKA DOPRAVCE'!$L33*'Vypocty indexu'!K41*('Cenova nabidka ELEKTRO'!$F29+IF(OR(K$33&lt;SH,K$33&gt;HH),'Cenova nabidka ELEKTRO'!$G29*1/(1+K$33)*IF(NaPoVo=0,0,'Beh smlouvy'!J$8/NaPoVo)+'Cenova nabidka ELEKTRO'!$H29*1/(1+K$33),'Cenova nabidka ELEKTRO'!$G29+'Cenova nabidka ELEKTRO'!$H29))</f>
        <v>0</v>
      </c>
      <c r="L30" s="124">
        <f>'NABIDKA DOPRAVCE'!$L33*'Vypocty indexu'!L41*('Cenova nabidka ELEKTRO'!$F29+IF(OR(L$33&lt;SH,L$33&gt;HH),'Cenova nabidka ELEKTRO'!$G29*1/(1+L$33)*IF(NaPoVo=0,0,'Beh smlouvy'!K$8/NaPoVo)+'Cenova nabidka ELEKTRO'!$H29*1/(1+L$33),'Cenova nabidka ELEKTRO'!$G29+'Cenova nabidka ELEKTRO'!$H29))</f>
        <v>0</v>
      </c>
      <c r="M30" s="124">
        <f>'NABIDKA DOPRAVCE'!$L33*'Vypocty indexu'!M41*('Cenova nabidka ELEKTRO'!$F29+IF(OR(M$33&lt;SH,M$33&gt;HH),'Cenova nabidka ELEKTRO'!$G29*1/(1+M$33)*IF(NaPoVo=0,0,'Beh smlouvy'!L$8/NaPoVo)+'Cenova nabidka ELEKTRO'!$H29*1/(1+M$33),'Cenova nabidka ELEKTRO'!$G29+'Cenova nabidka ELEKTRO'!$H29))</f>
        <v>0</v>
      </c>
      <c r="N30" s="124">
        <f>'NABIDKA DOPRAVCE'!$L33*'Vypocty indexu'!N41*('Cenova nabidka ELEKTRO'!$F29+IF(OR(N$33&lt;SH,N$33&gt;HH),'Cenova nabidka ELEKTRO'!$G29*1/(1+N$33)*IF(NaPoVo=0,0,'Beh smlouvy'!M$8/NaPoVo)+'Cenova nabidka ELEKTRO'!$H29*1/(1+N$33),'Cenova nabidka ELEKTRO'!$G29+'Cenova nabidka ELEKTRO'!$H29))</f>
        <v>0</v>
      </c>
    </row>
    <row r="31" spans="2:14" outlineLevel="1">
      <c r="B31" s="60">
        <v>98</v>
      </c>
      <c r="C31" s="47" t="s">
        <v>44</v>
      </c>
      <c r="D31" s="202"/>
      <c r="E31" s="124">
        <f>'NABIDKA DOPRAVCE'!$L34*'Vypocty indexu'!E42*('Cenova nabidka ELEKTRO'!$F30+IF(OR(E$33&lt;SH,E$33&gt;HH),'Cenova nabidka ELEKTRO'!$G30*1/(1+E$33)*IF(NaPoVo=0,0,'Beh smlouvy'!D$8/NaPoVo)+'Cenova nabidka ELEKTRO'!$H30*1/(1+E$33),'Cenova nabidka ELEKTRO'!$G30+'Cenova nabidka ELEKTRO'!$H30))</f>
        <v>0</v>
      </c>
      <c r="F31" s="124">
        <f>'NABIDKA DOPRAVCE'!$L34*'Vypocty indexu'!F42*('Cenova nabidka ELEKTRO'!$F30+IF(OR(F$33&lt;SH,F$33&gt;HH),'Cenova nabidka ELEKTRO'!$G30*1/(1+F$33)*IF(NaPoVo=0,0,'Beh smlouvy'!E$8/NaPoVo)+'Cenova nabidka ELEKTRO'!$H30*1/(1+F$33),'Cenova nabidka ELEKTRO'!$G30+'Cenova nabidka ELEKTRO'!$H30))</f>
        <v>0</v>
      </c>
      <c r="G31" s="124">
        <f>'NABIDKA DOPRAVCE'!$L34*'Vypocty indexu'!G42*('Cenova nabidka ELEKTRO'!$F30+IF(OR(G$33&lt;SH,G$33&gt;HH),'Cenova nabidka ELEKTRO'!$G30*1/(1+G$33)*IF(NaPoVo=0,0,'Beh smlouvy'!F$8/NaPoVo)+'Cenova nabidka ELEKTRO'!$H30*1/(1+G$33),'Cenova nabidka ELEKTRO'!$G30+'Cenova nabidka ELEKTRO'!$H30))</f>
        <v>0</v>
      </c>
      <c r="H31" s="124">
        <f>'NABIDKA DOPRAVCE'!$L34*'Vypocty indexu'!H42*('Cenova nabidka ELEKTRO'!$F30+IF(OR(H$33&lt;SH,H$33&gt;HH),'Cenova nabidka ELEKTRO'!$G30*1/(1+H$33)*IF(NaPoVo=0,0,'Beh smlouvy'!G$8/NaPoVo)+'Cenova nabidka ELEKTRO'!$H30*1/(1+H$33),'Cenova nabidka ELEKTRO'!$G30+'Cenova nabidka ELEKTRO'!$H30))</f>
        <v>0</v>
      </c>
      <c r="I31" s="124">
        <f>'NABIDKA DOPRAVCE'!$L34*'Vypocty indexu'!I42*('Cenova nabidka ELEKTRO'!$F30+IF(OR(I$33&lt;SH,I$33&gt;HH),'Cenova nabidka ELEKTRO'!$G30*1/(1+I$33)*IF(NaPoVo=0,0,'Beh smlouvy'!H$8/NaPoVo)+'Cenova nabidka ELEKTRO'!$H30*1/(1+I$33),'Cenova nabidka ELEKTRO'!$G30+'Cenova nabidka ELEKTRO'!$H30))</f>
        <v>0</v>
      </c>
      <c r="J31" s="124">
        <f>'NABIDKA DOPRAVCE'!$L34*'Vypocty indexu'!J42*('Cenova nabidka ELEKTRO'!$F30+IF(OR(J$33&lt;SH,J$33&gt;HH),'Cenova nabidka ELEKTRO'!$G30*1/(1+J$33)*IF(NaPoVo=0,0,'Beh smlouvy'!I$8/NaPoVo)+'Cenova nabidka ELEKTRO'!$H30*1/(1+J$33),'Cenova nabidka ELEKTRO'!$G30+'Cenova nabidka ELEKTRO'!$H30))</f>
        <v>0</v>
      </c>
      <c r="K31" s="124">
        <f>'NABIDKA DOPRAVCE'!$L34*'Vypocty indexu'!K42*('Cenova nabidka ELEKTRO'!$F30+IF(OR(K$33&lt;SH,K$33&gt;HH),'Cenova nabidka ELEKTRO'!$G30*1/(1+K$33)*IF(NaPoVo=0,0,'Beh smlouvy'!J$8/NaPoVo)+'Cenova nabidka ELEKTRO'!$H30*1/(1+K$33),'Cenova nabidka ELEKTRO'!$G30+'Cenova nabidka ELEKTRO'!$H30))</f>
        <v>0</v>
      </c>
      <c r="L31" s="124">
        <f>'NABIDKA DOPRAVCE'!$L34*'Vypocty indexu'!L42*('Cenova nabidka ELEKTRO'!$F30+IF(OR(L$33&lt;SH,L$33&gt;HH),'Cenova nabidka ELEKTRO'!$G30*1/(1+L$33)*IF(NaPoVo=0,0,'Beh smlouvy'!K$8/NaPoVo)+'Cenova nabidka ELEKTRO'!$H30*1/(1+L$33),'Cenova nabidka ELEKTRO'!$G30+'Cenova nabidka ELEKTRO'!$H30))</f>
        <v>0</v>
      </c>
      <c r="M31" s="124">
        <f>'NABIDKA DOPRAVCE'!$L34*'Vypocty indexu'!M42*('Cenova nabidka ELEKTRO'!$F30+IF(OR(M$33&lt;SH,M$33&gt;HH),'Cenova nabidka ELEKTRO'!$G30*1/(1+M$33)*IF(NaPoVo=0,0,'Beh smlouvy'!L$8/NaPoVo)+'Cenova nabidka ELEKTRO'!$H30*1/(1+M$33),'Cenova nabidka ELEKTRO'!$G30+'Cenova nabidka ELEKTRO'!$H30))</f>
        <v>0</v>
      </c>
      <c r="N31" s="124">
        <f>'NABIDKA DOPRAVCE'!$L34*'Vypocty indexu'!N42*('Cenova nabidka ELEKTRO'!$F30+IF(OR(N$33&lt;SH,N$33&gt;HH),'Cenova nabidka ELEKTRO'!$G30*1/(1+N$33)*IF(NaPoVo=0,0,'Beh smlouvy'!M$8/NaPoVo)+'Cenova nabidka ELEKTRO'!$H30*1/(1+N$33),'Cenova nabidka ELEKTRO'!$G30+'Cenova nabidka ELEKTRO'!$H30))</f>
        <v>0</v>
      </c>
    </row>
    <row r="32" spans="2:14" outlineLevel="1">
      <c r="B32" s="60">
        <v>99</v>
      </c>
      <c r="C32" s="47" t="s">
        <v>230</v>
      </c>
      <c r="D32" s="202"/>
      <c r="E32" s="124">
        <f>'NABIDKA DOPRAVCE'!$L35*'Vypocty indexu'!E43*('Cenova nabidka ELEKTRO'!$F31+IF(OR(E$33&lt;SH,E$33&gt;HH),'Cenova nabidka ELEKTRO'!$G31*1/(1+E$33)*IF(NaPoVo=0,0,'Beh smlouvy'!D$8/NaPoVo)+'Cenova nabidka ELEKTRO'!$H31*1/(1+E$33),'Cenova nabidka ELEKTRO'!$G31+'Cenova nabidka ELEKTRO'!$H31))</f>
        <v>0</v>
      </c>
      <c r="F32" s="124">
        <f>'NABIDKA DOPRAVCE'!$L35*'Vypocty indexu'!F43*('Cenova nabidka ELEKTRO'!$F31+IF(OR(F$33&lt;SH,F$33&gt;HH),'Cenova nabidka ELEKTRO'!$G31*1/(1+F$33)*IF(NaPoVo=0,0,'Beh smlouvy'!E$8/NaPoVo)+'Cenova nabidka ELEKTRO'!$H31*1/(1+F$33),'Cenova nabidka ELEKTRO'!$G31+'Cenova nabidka ELEKTRO'!$H31))</f>
        <v>0</v>
      </c>
      <c r="G32" s="124">
        <f>'NABIDKA DOPRAVCE'!$L35*'Vypocty indexu'!G43*('Cenova nabidka ELEKTRO'!$F31+IF(OR(G$33&lt;SH,G$33&gt;HH),'Cenova nabidka ELEKTRO'!$G31*1/(1+G$33)*IF(NaPoVo=0,0,'Beh smlouvy'!F$8/NaPoVo)+'Cenova nabidka ELEKTRO'!$H31*1/(1+G$33),'Cenova nabidka ELEKTRO'!$G31+'Cenova nabidka ELEKTRO'!$H31))</f>
        <v>0</v>
      </c>
      <c r="H32" s="124">
        <f>'NABIDKA DOPRAVCE'!$L35*'Vypocty indexu'!H43*('Cenova nabidka ELEKTRO'!$F31+IF(OR(H$33&lt;SH,H$33&gt;HH),'Cenova nabidka ELEKTRO'!$G31*1/(1+H$33)*IF(NaPoVo=0,0,'Beh smlouvy'!G$8/NaPoVo)+'Cenova nabidka ELEKTRO'!$H31*1/(1+H$33),'Cenova nabidka ELEKTRO'!$G31+'Cenova nabidka ELEKTRO'!$H31))</f>
        <v>0</v>
      </c>
      <c r="I32" s="124">
        <f>'NABIDKA DOPRAVCE'!$L35*'Vypocty indexu'!I43*('Cenova nabidka ELEKTRO'!$F31+IF(OR(I$33&lt;SH,I$33&gt;HH),'Cenova nabidka ELEKTRO'!$G31*1/(1+I$33)*IF(NaPoVo=0,0,'Beh smlouvy'!H$8/NaPoVo)+'Cenova nabidka ELEKTRO'!$H31*1/(1+I$33),'Cenova nabidka ELEKTRO'!$G31+'Cenova nabidka ELEKTRO'!$H31))</f>
        <v>0</v>
      </c>
      <c r="J32" s="124">
        <f>'NABIDKA DOPRAVCE'!$L35*'Vypocty indexu'!J43*('Cenova nabidka ELEKTRO'!$F31+IF(OR(J$33&lt;SH,J$33&gt;HH),'Cenova nabidka ELEKTRO'!$G31*1/(1+J$33)*IF(NaPoVo=0,0,'Beh smlouvy'!I$8/NaPoVo)+'Cenova nabidka ELEKTRO'!$H31*1/(1+J$33),'Cenova nabidka ELEKTRO'!$G31+'Cenova nabidka ELEKTRO'!$H31))</f>
        <v>0</v>
      </c>
      <c r="K32" s="124">
        <f>'NABIDKA DOPRAVCE'!$L35*'Vypocty indexu'!K43*('Cenova nabidka ELEKTRO'!$F31+IF(OR(K$33&lt;SH,K$33&gt;HH),'Cenova nabidka ELEKTRO'!$G31*1/(1+K$33)*IF(NaPoVo=0,0,'Beh smlouvy'!J$8/NaPoVo)+'Cenova nabidka ELEKTRO'!$H31*1/(1+K$33),'Cenova nabidka ELEKTRO'!$G31+'Cenova nabidka ELEKTRO'!$H31))</f>
        <v>0</v>
      </c>
      <c r="L32" s="124">
        <f>'NABIDKA DOPRAVCE'!$L35*'Vypocty indexu'!L43*('Cenova nabidka ELEKTRO'!$F31+IF(OR(L$33&lt;SH,L$33&gt;HH),'Cenova nabidka ELEKTRO'!$G31*1/(1+L$33)*IF(NaPoVo=0,0,'Beh smlouvy'!K$8/NaPoVo)+'Cenova nabidka ELEKTRO'!$H31*1/(1+L$33),'Cenova nabidka ELEKTRO'!$G31+'Cenova nabidka ELEKTRO'!$H31))</f>
        <v>0</v>
      </c>
      <c r="M32" s="124">
        <f>'NABIDKA DOPRAVCE'!$L35*'Vypocty indexu'!M43*('Cenova nabidka ELEKTRO'!$F31+IF(OR(M$33&lt;SH,M$33&gt;HH),'Cenova nabidka ELEKTRO'!$G31*1/(1+M$33)*IF(NaPoVo=0,0,'Beh smlouvy'!L$8/NaPoVo)+'Cenova nabidka ELEKTRO'!$H31*1/(1+M$33),'Cenova nabidka ELEKTRO'!$G31+'Cenova nabidka ELEKTRO'!$H31))</f>
        <v>0</v>
      </c>
      <c r="N32" s="124">
        <f>'NABIDKA DOPRAVCE'!$L35*'Vypocty indexu'!N43*('Cenova nabidka ELEKTRO'!$F31+IF(OR(N$33&lt;SH,N$33&gt;HH),'Cenova nabidka ELEKTRO'!$G31*1/(1+N$33)*IF(NaPoVo=0,0,'Beh smlouvy'!M$8/NaPoVo)+'Cenova nabidka ELEKTRO'!$H31*1/(1+N$33),'Cenova nabidka ELEKTRO'!$G31+'Cenova nabidka ELEKTRO'!$H31))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DOPRAVCE'!$L11*'Vypocty indexu'!E19*('Cenova nabidka ELEKTRO'!$G7+'Cenova nabidka ELEKTRO'!$H7)</f>
        <v>0</v>
      </c>
      <c r="F38" s="124">
        <f>'NABIDKA DOPRAVCE'!$L11*'Vypocty indexu'!F19*('Cenova nabidka ELEKTRO'!$G7+'Cenova nabidka ELEKTRO'!$H7)</f>
        <v>0</v>
      </c>
      <c r="G38" s="124">
        <f>'NABIDKA DOPRAVCE'!$L11*'Vypocty indexu'!G19*('Cenova nabidka ELEKTRO'!$G7+'Cenova nabidka ELEKTRO'!$H7)</f>
        <v>0</v>
      </c>
      <c r="H38" s="124">
        <f>'NABIDKA DOPRAVCE'!$L11*'Vypocty indexu'!H19*('Cenova nabidka ELEKTRO'!$G7+'Cenova nabidka ELEKTRO'!$H7)</f>
        <v>0</v>
      </c>
      <c r="I38" s="124">
        <f>'NABIDKA DOPRAVCE'!$L11*'Vypocty indexu'!I19*('Cenova nabidka ELEKTRO'!$G7+'Cenova nabidka ELEKTRO'!$H7)</f>
        <v>0</v>
      </c>
      <c r="J38" s="124">
        <f>'NABIDKA DOPRAVCE'!$L11*'Vypocty indexu'!J19*('Cenova nabidka ELEKTRO'!$G7+'Cenova nabidka ELEKTRO'!$H7)</f>
        <v>0</v>
      </c>
      <c r="K38" s="124">
        <f>'NABIDKA DOPRAVCE'!$L11*'Vypocty indexu'!K19*('Cenova nabidka ELEKTRO'!$G7+'Cenova nabidka ELEKTRO'!$H7)</f>
        <v>0</v>
      </c>
      <c r="L38" s="124">
        <f>'NABIDKA DOPRAVCE'!$L11*'Vypocty indexu'!L19*('Cenova nabidka ELEKTRO'!$G7+'Cenova nabidka ELEKTRO'!$H7)</f>
        <v>0</v>
      </c>
      <c r="M38" s="124">
        <f>'NABIDKA DOPRAVCE'!$L11*'Vypocty indexu'!M19*('Cenova nabidka ELEKTRO'!$G7+'Cenova nabidka ELEKTRO'!$H7)</f>
        <v>0</v>
      </c>
      <c r="N38" s="124">
        <f>'NABIDKA DOPRAVCE'!$L11*'Vypocty indexu'!N19*('Cenova nabidka ELEKTRO'!$G7+'Cenova nabidka ELEKTRO'!$H7)</f>
        <v>0</v>
      </c>
    </row>
    <row r="39" spans="2:15" outlineLevel="1">
      <c r="B39" s="60" t="s">
        <v>23</v>
      </c>
      <c r="C39" s="47" t="s">
        <v>130</v>
      </c>
      <c r="D39" s="202"/>
      <c r="E39" s="124">
        <f>'NABIDKA DOPRAVCE'!$L12*'Vypocty indexu'!E20*('Cenova nabidka ELEKTRO'!$G8+'Cenova nabidka ELEKTRO'!$H8)</f>
        <v>0</v>
      </c>
      <c r="F39" s="124">
        <f>'NABIDKA DOPRAVCE'!$L12*'Vypocty indexu'!F20*('Cenova nabidka ELEKTRO'!$G8+'Cenova nabidka ELEKTRO'!$H8)</f>
        <v>0</v>
      </c>
      <c r="G39" s="124">
        <f>'NABIDKA DOPRAVCE'!$L12*'Vypocty indexu'!G20*('Cenova nabidka ELEKTRO'!$G8+'Cenova nabidka ELEKTRO'!$H8)</f>
        <v>0</v>
      </c>
      <c r="H39" s="124">
        <f>'NABIDKA DOPRAVCE'!$L12*'Vypocty indexu'!H20*('Cenova nabidka ELEKTRO'!$G8+'Cenova nabidka ELEKTRO'!$H8)</f>
        <v>0</v>
      </c>
      <c r="I39" s="124">
        <f>'NABIDKA DOPRAVCE'!$L12*'Vypocty indexu'!I20*('Cenova nabidka ELEKTRO'!$G8+'Cenova nabidka ELEKTRO'!$H8)</f>
        <v>0</v>
      </c>
      <c r="J39" s="124">
        <f>'NABIDKA DOPRAVCE'!$L12*'Vypocty indexu'!J20*('Cenova nabidka ELEKTRO'!$G8+'Cenova nabidka ELEKTRO'!$H8)</f>
        <v>0</v>
      </c>
      <c r="K39" s="124">
        <f>'NABIDKA DOPRAVCE'!$L12*'Vypocty indexu'!K20*('Cenova nabidka ELEKTRO'!$G8+'Cenova nabidka ELEKTRO'!$H8)</f>
        <v>0</v>
      </c>
      <c r="L39" s="124">
        <f>'NABIDKA DOPRAVCE'!$L12*'Vypocty indexu'!L20*('Cenova nabidka ELEKTRO'!$G8+'Cenova nabidka ELEKTRO'!$H8)</f>
        <v>0</v>
      </c>
      <c r="M39" s="124">
        <f>'NABIDKA DOPRAVCE'!$L12*'Vypocty indexu'!M20*('Cenova nabidka ELEKTRO'!$G8+'Cenova nabidka ELEKTRO'!$H8)</f>
        <v>0</v>
      </c>
      <c r="N39" s="124">
        <f>'NABIDKA DOPRAVCE'!$L12*'Vypocty indexu'!N20*('Cenova nabidka ELEKTRO'!$G8+'Cenova nabidka ELEKTRO'!$H8)</f>
        <v>0</v>
      </c>
    </row>
    <row r="40" spans="2:15" outlineLevel="1">
      <c r="B40" s="60" t="s">
        <v>24</v>
      </c>
      <c r="C40" s="47" t="s">
        <v>267</v>
      </c>
      <c r="D40" s="202"/>
      <c r="E40" s="124">
        <f>'NABIDKA DOPRAVCE'!$L13*'Vypocty indexu'!E21*('Cenova nabidka ELEKTRO'!$G9+'Cenova nabidka ELEKTRO'!$H9)</f>
        <v>0</v>
      </c>
      <c r="F40" s="124">
        <f>'NABIDKA DOPRAVCE'!$L13*'Vypocty indexu'!F21*('Cenova nabidka ELEKTRO'!$G9+'Cenova nabidka ELEKTRO'!$H9)</f>
        <v>0</v>
      </c>
      <c r="G40" s="124">
        <f>'NABIDKA DOPRAVCE'!$L13*'Vypocty indexu'!G21*('Cenova nabidka ELEKTRO'!$G9+'Cenova nabidka ELEKTRO'!$H9)</f>
        <v>0</v>
      </c>
      <c r="H40" s="124">
        <f>'NABIDKA DOPRAVCE'!$L13*'Vypocty indexu'!H21*('Cenova nabidka ELEKTRO'!$G9+'Cenova nabidka ELEKTRO'!$H9)</f>
        <v>0</v>
      </c>
      <c r="I40" s="124">
        <f>'NABIDKA DOPRAVCE'!$L13*'Vypocty indexu'!I21*('Cenova nabidka ELEKTRO'!$G9+'Cenova nabidka ELEKTRO'!$H9)</f>
        <v>0</v>
      </c>
      <c r="J40" s="124">
        <f>'NABIDKA DOPRAVCE'!$L13*'Vypocty indexu'!J21*('Cenova nabidka ELEKTRO'!$G9+'Cenova nabidka ELEKTRO'!$H9)</f>
        <v>0</v>
      </c>
      <c r="K40" s="124">
        <f>'NABIDKA DOPRAVCE'!$L13*'Vypocty indexu'!K21*('Cenova nabidka ELEKTRO'!$G9+'Cenova nabidka ELEKTRO'!$H9)</f>
        <v>0</v>
      </c>
      <c r="L40" s="124">
        <f>'NABIDKA DOPRAVCE'!$L13*'Vypocty indexu'!L21*('Cenova nabidka ELEKTRO'!$G9+'Cenova nabidka ELEKTRO'!$H9)</f>
        <v>0</v>
      </c>
      <c r="M40" s="124">
        <f>'NABIDKA DOPRAVCE'!$L13*'Vypocty indexu'!M21*('Cenova nabidka ELEKTRO'!$G9+'Cenova nabidka ELEKTRO'!$H9)</f>
        <v>0</v>
      </c>
      <c r="N40" s="124">
        <f>'NABIDKA DOPRAVCE'!$L13*'Vypocty indexu'!N21*('Cenova nabidka ELEKTRO'!$G9+'Cenova nabidka ELEKTRO'!$H9)</f>
        <v>0</v>
      </c>
    </row>
    <row r="41" spans="2:15" outlineLevel="1">
      <c r="B41" s="60" t="s">
        <v>127</v>
      </c>
      <c r="C41" s="47" t="s">
        <v>131</v>
      </c>
      <c r="D41" s="202"/>
      <c r="E41" s="124">
        <f>'NABIDKA DOPRAVCE'!$L14*'Vypocty indexu'!E22*('Cenova nabidka ELEKTRO'!$G10+'Cenova nabidka ELEKTRO'!$H10)</f>
        <v>0</v>
      </c>
      <c r="F41" s="124">
        <f>'NABIDKA DOPRAVCE'!$L14*'Vypocty indexu'!F22*('Cenova nabidka ELEKTRO'!$G10+'Cenova nabidka ELEKTRO'!$H10)</f>
        <v>0</v>
      </c>
      <c r="G41" s="124">
        <f>'NABIDKA DOPRAVCE'!$L14*'Vypocty indexu'!G22*('Cenova nabidka ELEKTRO'!$G10+'Cenova nabidka ELEKTRO'!$H10)</f>
        <v>0</v>
      </c>
      <c r="H41" s="124">
        <f>'NABIDKA DOPRAVCE'!$L14*'Vypocty indexu'!H22*('Cenova nabidka ELEKTRO'!$G10+'Cenova nabidka ELEKTRO'!$H10)</f>
        <v>0</v>
      </c>
      <c r="I41" s="124">
        <f>'NABIDKA DOPRAVCE'!$L14*'Vypocty indexu'!I22*('Cenova nabidka ELEKTRO'!$G10+'Cenova nabidka ELEKTRO'!$H10)</f>
        <v>0</v>
      </c>
      <c r="J41" s="124">
        <f>'NABIDKA DOPRAVCE'!$L14*'Vypocty indexu'!J22*('Cenova nabidka ELEKTRO'!$G10+'Cenova nabidka ELEKTRO'!$H10)</f>
        <v>0</v>
      </c>
      <c r="K41" s="124">
        <f>'NABIDKA DOPRAVCE'!$L14*'Vypocty indexu'!K22*('Cenova nabidka ELEKTRO'!$G10+'Cenova nabidka ELEKTRO'!$H10)</f>
        <v>0</v>
      </c>
      <c r="L41" s="124">
        <f>'NABIDKA DOPRAVCE'!$L14*'Vypocty indexu'!L22*('Cenova nabidka ELEKTRO'!$G10+'Cenova nabidka ELEKTRO'!$H10)</f>
        <v>0</v>
      </c>
      <c r="M41" s="124">
        <f>'NABIDKA DOPRAVCE'!$L14*'Vypocty indexu'!M22*('Cenova nabidka ELEKTRO'!$G10+'Cenova nabidka ELEKTRO'!$H10)</f>
        <v>0</v>
      </c>
      <c r="N41" s="124">
        <f>'NABIDKA DOPRAVCE'!$L14*'Vypocty indexu'!N22*('Cenova nabidka ELEKTRO'!$G10+'Cenova nabidka ELEKTRO'!$H10)</f>
        <v>0</v>
      </c>
    </row>
    <row r="42" spans="2:15" outlineLevel="1">
      <c r="B42" s="60">
        <v>12</v>
      </c>
      <c r="C42" s="47" t="s">
        <v>8</v>
      </c>
      <c r="D42" s="202"/>
      <c r="E42" s="124">
        <f>'NABIDKA DOPRAVCE'!$L15*'Vypocty indexu'!E23*('Cenova nabidka ELEKTRO'!$G11+'Cenova nabidka ELEKTRO'!$H11)</f>
        <v>0</v>
      </c>
      <c r="F42" s="124">
        <f>'NABIDKA DOPRAVCE'!$L15*'Vypocty indexu'!F23*('Cenova nabidka ELEKTRO'!$G11+'Cenova nabidka ELEKTRO'!$H11)</f>
        <v>0</v>
      </c>
      <c r="G42" s="124">
        <f>'NABIDKA DOPRAVCE'!$L15*'Vypocty indexu'!G23*('Cenova nabidka ELEKTRO'!$G11+'Cenova nabidka ELEKTRO'!$H11)</f>
        <v>0</v>
      </c>
      <c r="H42" s="124">
        <f>'NABIDKA DOPRAVCE'!$L15*'Vypocty indexu'!H23*('Cenova nabidka ELEKTRO'!$G11+'Cenova nabidka ELEKTRO'!$H11)</f>
        <v>0</v>
      </c>
      <c r="I42" s="124">
        <f>'NABIDKA DOPRAVCE'!$L15*'Vypocty indexu'!I23*('Cenova nabidka ELEKTRO'!$G11+'Cenova nabidka ELEKTRO'!$H11)</f>
        <v>0</v>
      </c>
      <c r="J42" s="124">
        <f>'NABIDKA DOPRAVCE'!$L15*'Vypocty indexu'!J23*('Cenova nabidka ELEKTRO'!$G11+'Cenova nabidka ELEKTRO'!$H11)</f>
        <v>0</v>
      </c>
      <c r="K42" s="124">
        <f>'NABIDKA DOPRAVCE'!$L15*'Vypocty indexu'!K23*('Cenova nabidka ELEKTRO'!$G11+'Cenova nabidka ELEKTRO'!$H11)</f>
        <v>0</v>
      </c>
      <c r="L42" s="124">
        <f>'NABIDKA DOPRAVCE'!$L15*'Vypocty indexu'!L23*('Cenova nabidka ELEKTRO'!$G11+'Cenova nabidka ELEKTRO'!$H11)</f>
        <v>0</v>
      </c>
      <c r="M42" s="124">
        <f>'NABIDKA DOPRAVCE'!$L15*'Vypocty indexu'!M23*('Cenova nabidka ELEKTRO'!$G11+'Cenova nabidka ELEKTRO'!$H11)</f>
        <v>0</v>
      </c>
      <c r="N42" s="124">
        <f>'NABIDKA DOPRAVCE'!$L15*'Vypocty indexu'!N23*('Cenova nabidka ELEKTRO'!$G11+'Cenova nabidka ELEKTRO'!$H11)</f>
        <v>0</v>
      </c>
    </row>
    <row r="43" spans="2:15" outlineLevel="1">
      <c r="B43" s="60">
        <v>13</v>
      </c>
      <c r="C43" s="47" t="s">
        <v>9</v>
      </c>
      <c r="D43" s="202"/>
      <c r="E43" s="124">
        <f>'NABIDKA DOPRAVCE'!$L16*'Vypocty indexu'!E24*('Cenova nabidka ELEKTRO'!$G12+'Cenova nabidka ELEKTRO'!$H12)</f>
        <v>0</v>
      </c>
      <c r="F43" s="124">
        <f>'NABIDKA DOPRAVCE'!$L16*'Vypocty indexu'!F24*('Cenova nabidka ELEKTRO'!$G12+'Cenova nabidka ELEKTRO'!$H12)</f>
        <v>0</v>
      </c>
      <c r="G43" s="124">
        <f>'NABIDKA DOPRAVCE'!$L16*'Vypocty indexu'!G24*('Cenova nabidka ELEKTRO'!$G12+'Cenova nabidka ELEKTRO'!$H12)</f>
        <v>0</v>
      </c>
      <c r="H43" s="124">
        <f>'NABIDKA DOPRAVCE'!$L16*'Vypocty indexu'!H24*('Cenova nabidka ELEKTRO'!$G12+'Cenova nabidka ELEKTRO'!$H12)</f>
        <v>0</v>
      </c>
      <c r="I43" s="124">
        <f>'NABIDKA DOPRAVCE'!$L16*'Vypocty indexu'!I24*('Cenova nabidka ELEKTRO'!$G12+'Cenova nabidka ELEKTRO'!$H12)</f>
        <v>0</v>
      </c>
      <c r="J43" s="124">
        <f>'NABIDKA DOPRAVCE'!$L16*'Vypocty indexu'!J24*('Cenova nabidka ELEKTRO'!$G12+'Cenova nabidka ELEKTRO'!$H12)</f>
        <v>0</v>
      </c>
      <c r="K43" s="124">
        <f>'NABIDKA DOPRAVCE'!$L16*'Vypocty indexu'!K24*('Cenova nabidka ELEKTRO'!$G12+'Cenova nabidka ELEKTRO'!$H12)</f>
        <v>0</v>
      </c>
      <c r="L43" s="124">
        <f>'NABIDKA DOPRAVCE'!$L16*'Vypocty indexu'!L24*('Cenova nabidka ELEKTRO'!$G12+'Cenova nabidka ELEKTRO'!$H12)</f>
        <v>0</v>
      </c>
      <c r="M43" s="124">
        <f>'NABIDKA DOPRAVCE'!$L16*'Vypocty indexu'!M24*('Cenova nabidka ELEKTRO'!$G12+'Cenova nabidka ELEKTRO'!$H12)</f>
        <v>0</v>
      </c>
      <c r="N43" s="124">
        <f>'NABIDKA DOPRAVCE'!$L16*'Vypocty indexu'!N24*('Cenova nabidka ELEKTRO'!$G12+'Cenova nabidka ELEKTRO'!$H12)</f>
        <v>0</v>
      </c>
    </row>
    <row r="44" spans="2:15" outlineLevel="1">
      <c r="B44" s="60" t="s">
        <v>28</v>
      </c>
      <c r="C44" s="47" t="s">
        <v>59</v>
      </c>
      <c r="D44" s="202"/>
      <c r="E44" s="124">
        <f>'NABIDKA DOPRAVCE'!$L17*'Vypocty indexu'!E25*('Cenova nabidka ELEKTRO'!$G13+'Cenova nabidka ELEKTRO'!$H13)</f>
        <v>0</v>
      </c>
      <c r="F44" s="124">
        <f>'NABIDKA DOPRAVCE'!$L17*'Vypocty indexu'!F25*('Cenova nabidka ELEKTRO'!$G13+'Cenova nabidka ELEKTRO'!$H13)</f>
        <v>0</v>
      </c>
      <c r="G44" s="124">
        <f>'NABIDKA DOPRAVCE'!$L17*'Vypocty indexu'!G25*('Cenova nabidka ELEKTRO'!$G13+'Cenova nabidka ELEKTRO'!$H13)</f>
        <v>0</v>
      </c>
      <c r="H44" s="124">
        <f>'NABIDKA DOPRAVCE'!$L17*'Vypocty indexu'!H25*('Cenova nabidka ELEKTRO'!$G13+'Cenova nabidka ELEKTRO'!$H13)</f>
        <v>0</v>
      </c>
      <c r="I44" s="124">
        <f>'NABIDKA DOPRAVCE'!$L17*'Vypocty indexu'!I25*('Cenova nabidka ELEKTRO'!$G13+'Cenova nabidka ELEKTRO'!$H13)</f>
        <v>0</v>
      </c>
      <c r="J44" s="124">
        <f>'NABIDKA DOPRAVCE'!$L17*'Vypocty indexu'!J25*('Cenova nabidka ELEKTRO'!$G13+'Cenova nabidka ELEKTRO'!$H13)</f>
        <v>0</v>
      </c>
      <c r="K44" s="124">
        <f>'NABIDKA DOPRAVCE'!$L17*'Vypocty indexu'!K25*('Cenova nabidka ELEKTRO'!$G13+'Cenova nabidka ELEKTRO'!$H13)</f>
        <v>0</v>
      </c>
      <c r="L44" s="124">
        <f>'NABIDKA DOPRAVCE'!$L17*'Vypocty indexu'!L25*('Cenova nabidka ELEKTRO'!$G13+'Cenova nabidka ELEKTRO'!$H13)</f>
        <v>0</v>
      </c>
      <c r="M44" s="124">
        <f>'NABIDKA DOPRAVCE'!$L17*'Vypocty indexu'!M25*('Cenova nabidka ELEKTRO'!$G13+'Cenova nabidka ELEKTRO'!$H13)</f>
        <v>0</v>
      </c>
      <c r="N44" s="124">
        <f>'NABIDKA DOPRAVCE'!$L17*'Vypocty indexu'!N25*('Cenova nabidka ELEKTRO'!$G13+'Cenova nabidka ELEKTRO'!$H13)</f>
        <v>0</v>
      </c>
    </row>
    <row r="45" spans="2:15" outlineLevel="1">
      <c r="B45" s="60" t="s">
        <v>29</v>
      </c>
      <c r="C45" s="47" t="s">
        <v>60</v>
      </c>
      <c r="D45" s="202"/>
      <c r="E45" s="124">
        <f>'NABIDKA DOPRAVCE'!$L18*'Vypocty indexu'!E26*('Cenova nabidka ELEKTRO'!$G14+'Cenova nabidka ELEKTRO'!$H14)</f>
        <v>0</v>
      </c>
      <c r="F45" s="124">
        <f>'NABIDKA DOPRAVCE'!$L18*'Vypocty indexu'!F26*('Cenova nabidka ELEKTRO'!$G14+'Cenova nabidka ELEKTRO'!$H14)</f>
        <v>0</v>
      </c>
      <c r="G45" s="124">
        <f>'NABIDKA DOPRAVCE'!$L18*'Vypocty indexu'!G26*('Cenova nabidka ELEKTRO'!$G14+'Cenova nabidka ELEKTRO'!$H14)</f>
        <v>0</v>
      </c>
      <c r="H45" s="124">
        <f>'NABIDKA DOPRAVCE'!$L18*'Vypocty indexu'!H26*('Cenova nabidka ELEKTRO'!$G14+'Cenova nabidka ELEKTRO'!$H14)</f>
        <v>0</v>
      </c>
      <c r="I45" s="124">
        <f>'NABIDKA DOPRAVCE'!$L18*'Vypocty indexu'!I26*('Cenova nabidka ELEKTRO'!$G14+'Cenova nabidka ELEKTRO'!$H14)</f>
        <v>0</v>
      </c>
      <c r="J45" s="124">
        <f>'NABIDKA DOPRAVCE'!$L18*'Vypocty indexu'!J26*('Cenova nabidka ELEKTRO'!$G14+'Cenova nabidka ELEKTRO'!$H14)</f>
        <v>0</v>
      </c>
      <c r="K45" s="124">
        <f>'NABIDKA DOPRAVCE'!$L18*'Vypocty indexu'!K26*('Cenova nabidka ELEKTRO'!$G14+'Cenova nabidka ELEKTRO'!$H14)</f>
        <v>0</v>
      </c>
      <c r="L45" s="124">
        <f>'NABIDKA DOPRAVCE'!$L18*'Vypocty indexu'!L26*('Cenova nabidka ELEKTRO'!$G14+'Cenova nabidka ELEKTRO'!$H14)</f>
        <v>0</v>
      </c>
      <c r="M45" s="124">
        <f>'NABIDKA DOPRAVCE'!$L18*'Vypocty indexu'!M26*('Cenova nabidka ELEKTRO'!$G14+'Cenova nabidka ELEKTRO'!$H14)</f>
        <v>0</v>
      </c>
      <c r="N45" s="124">
        <f>'NABIDKA DOPRAVCE'!$L18*'Vypocty indexu'!N26*('Cenova nabidka ELEKTRO'!$G14+'Cenova nabidka ELEKTRO'!$H14)</f>
        <v>0</v>
      </c>
    </row>
    <row r="46" spans="2:15" outlineLevel="1">
      <c r="B46" s="60">
        <v>15</v>
      </c>
      <c r="C46" s="47" t="s">
        <v>42</v>
      </c>
      <c r="D46" s="202"/>
      <c r="E46" s="124">
        <f>'NABIDKA DOPRAVCE'!$L19*'Vypocty indexu'!E27*('Cenova nabidka ELEKTRO'!$G15+'Cenova nabidka ELEKTRO'!$H15)</f>
        <v>0</v>
      </c>
      <c r="F46" s="124">
        <f>'NABIDKA DOPRAVCE'!$L19*'Vypocty indexu'!F27*('Cenova nabidka ELEKTRO'!$G15+'Cenova nabidka ELEKTRO'!$H15)</f>
        <v>0</v>
      </c>
      <c r="G46" s="124">
        <f>'NABIDKA DOPRAVCE'!$L19*'Vypocty indexu'!G27*('Cenova nabidka ELEKTRO'!$G15+'Cenova nabidka ELEKTRO'!$H15)</f>
        <v>0</v>
      </c>
      <c r="H46" s="124">
        <f>'NABIDKA DOPRAVCE'!$L19*'Vypocty indexu'!H27*('Cenova nabidka ELEKTRO'!$G15+'Cenova nabidka ELEKTRO'!$H15)</f>
        <v>0</v>
      </c>
      <c r="I46" s="124">
        <f>'NABIDKA DOPRAVCE'!$L19*'Vypocty indexu'!I27*('Cenova nabidka ELEKTRO'!$G15+'Cenova nabidka ELEKTRO'!$H15)</f>
        <v>0</v>
      </c>
      <c r="J46" s="124">
        <f>'NABIDKA DOPRAVCE'!$L19*'Vypocty indexu'!J27*('Cenova nabidka ELEKTRO'!$G15+'Cenova nabidka ELEKTRO'!$H15)</f>
        <v>0</v>
      </c>
      <c r="K46" s="124">
        <f>'NABIDKA DOPRAVCE'!$L19*'Vypocty indexu'!K27*('Cenova nabidka ELEKTRO'!$G15+'Cenova nabidka ELEKTRO'!$H15)</f>
        <v>0</v>
      </c>
      <c r="L46" s="124">
        <f>'NABIDKA DOPRAVCE'!$L19*'Vypocty indexu'!L27*('Cenova nabidka ELEKTRO'!$G15+'Cenova nabidka ELEKTRO'!$H15)</f>
        <v>0</v>
      </c>
      <c r="M46" s="124">
        <f>'NABIDKA DOPRAVCE'!$L19*'Vypocty indexu'!M27*('Cenova nabidka ELEKTRO'!$G15+'Cenova nabidka ELEKTRO'!$H15)</f>
        <v>0</v>
      </c>
      <c r="N46" s="124">
        <f>'NABIDKA DOPRAVCE'!$L19*'Vypocty indexu'!N27*('Cenova nabidka ELEKTRO'!$G15+'Cenova nabidka ELEKTRO'!$H15)</f>
        <v>0</v>
      </c>
    </row>
    <row r="47" spans="2:15" outlineLevel="1">
      <c r="B47" s="60" t="s">
        <v>30</v>
      </c>
      <c r="C47" s="47" t="s">
        <v>61</v>
      </c>
      <c r="D47" s="202"/>
      <c r="E47" s="124">
        <f>'NABIDKA DOPRAVCE'!$L20*'Vypocty indexu'!E28*('Cenova nabidka ELEKTRO'!$G16+'Cenova nabidka ELEKTRO'!$H16)</f>
        <v>0</v>
      </c>
      <c r="F47" s="124">
        <f>'NABIDKA DOPRAVCE'!$L20*'Vypocty indexu'!F28*('Cenova nabidka ELEKTRO'!$G16+'Cenova nabidka ELEKTRO'!$H16)</f>
        <v>0</v>
      </c>
      <c r="G47" s="124">
        <f>'NABIDKA DOPRAVCE'!$L20*'Vypocty indexu'!G28*('Cenova nabidka ELEKTRO'!$G16+'Cenova nabidka ELEKTRO'!$H16)</f>
        <v>0</v>
      </c>
      <c r="H47" s="124">
        <f>'NABIDKA DOPRAVCE'!$L20*'Vypocty indexu'!H28*('Cenova nabidka ELEKTRO'!$G16+'Cenova nabidka ELEKTRO'!$H16)</f>
        <v>0</v>
      </c>
      <c r="I47" s="124">
        <f>'NABIDKA DOPRAVCE'!$L20*'Vypocty indexu'!I28*('Cenova nabidka ELEKTRO'!$G16+'Cenova nabidka ELEKTRO'!$H16)</f>
        <v>0</v>
      </c>
      <c r="J47" s="124">
        <f>'NABIDKA DOPRAVCE'!$L20*'Vypocty indexu'!J28*('Cenova nabidka ELEKTRO'!$G16+'Cenova nabidka ELEKTRO'!$H16)</f>
        <v>0</v>
      </c>
      <c r="K47" s="124">
        <f>'NABIDKA DOPRAVCE'!$L20*'Vypocty indexu'!K28*('Cenova nabidka ELEKTRO'!$G16+'Cenova nabidka ELEKTRO'!$H16)</f>
        <v>0</v>
      </c>
      <c r="L47" s="124">
        <f>'NABIDKA DOPRAVCE'!$L20*'Vypocty indexu'!L28*('Cenova nabidka ELEKTRO'!$G16+'Cenova nabidka ELEKTRO'!$H16)</f>
        <v>0</v>
      </c>
      <c r="M47" s="124">
        <f>'NABIDKA DOPRAVCE'!$L20*'Vypocty indexu'!M28*('Cenova nabidka ELEKTRO'!$G16+'Cenova nabidka ELEKTRO'!$H16)</f>
        <v>0</v>
      </c>
      <c r="N47" s="124">
        <f>'NABIDKA DOPRAVCE'!$L20*'Vypocty indexu'!N28*('Cenova nabidka ELEKTRO'!$G16+'Cenova nabidka ELEKTRO'!$H16)</f>
        <v>0</v>
      </c>
    </row>
    <row r="48" spans="2:15" outlineLevel="1">
      <c r="B48" s="60" t="s">
        <v>31</v>
      </c>
      <c r="C48" s="47" t="s">
        <v>62</v>
      </c>
      <c r="D48" s="202"/>
      <c r="E48" s="124">
        <f>'NABIDKA DOPRAVCE'!$L21*'Vypocty indexu'!E29*('Cenova nabidka ELEKTRO'!$G17+'Cenova nabidka ELEKTRO'!$H17)</f>
        <v>0</v>
      </c>
      <c r="F48" s="124">
        <f>'NABIDKA DOPRAVCE'!$L21*'Vypocty indexu'!F29*('Cenova nabidka ELEKTRO'!$G17+'Cenova nabidka ELEKTRO'!$H17)</f>
        <v>0</v>
      </c>
      <c r="G48" s="124">
        <f>'NABIDKA DOPRAVCE'!$L21*'Vypocty indexu'!G29*('Cenova nabidka ELEKTRO'!$G17+'Cenova nabidka ELEKTRO'!$H17)</f>
        <v>0</v>
      </c>
      <c r="H48" s="124">
        <f>'NABIDKA DOPRAVCE'!$L21*'Vypocty indexu'!H29*('Cenova nabidka ELEKTRO'!$G17+'Cenova nabidka ELEKTRO'!$H17)</f>
        <v>0</v>
      </c>
      <c r="I48" s="124">
        <f>'NABIDKA DOPRAVCE'!$L21*'Vypocty indexu'!I29*('Cenova nabidka ELEKTRO'!$G17+'Cenova nabidka ELEKTRO'!$H17)</f>
        <v>0</v>
      </c>
      <c r="J48" s="124">
        <f>'NABIDKA DOPRAVCE'!$L21*'Vypocty indexu'!J29*('Cenova nabidka ELEKTRO'!$G17+'Cenova nabidka ELEKTRO'!$H17)</f>
        <v>0</v>
      </c>
      <c r="K48" s="124">
        <f>'NABIDKA DOPRAVCE'!$L21*'Vypocty indexu'!K29*('Cenova nabidka ELEKTRO'!$G17+'Cenova nabidka ELEKTRO'!$H17)</f>
        <v>0</v>
      </c>
      <c r="L48" s="124">
        <f>'NABIDKA DOPRAVCE'!$L21*'Vypocty indexu'!L29*('Cenova nabidka ELEKTRO'!$G17+'Cenova nabidka ELEKTRO'!$H17)</f>
        <v>0</v>
      </c>
      <c r="M48" s="124">
        <f>'NABIDKA DOPRAVCE'!$L21*'Vypocty indexu'!M29*('Cenova nabidka ELEKTRO'!$G17+'Cenova nabidka ELEKTRO'!$H17)</f>
        <v>0</v>
      </c>
      <c r="N48" s="124">
        <f>'NABIDKA DOPRAVCE'!$L21*'Vypocty indexu'!N29*('Cenova nabidka ELEKTRO'!$G17+'Cenova nabidka ELEKTRO'!$H17)</f>
        <v>0</v>
      </c>
    </row>
    <row r="49" spans="2:15" outlineLevel="1">
      <c r="B49" s="60" t="s">
        <v>40</v>
      </c>
      <c r="C49" s="47" t="s">
        <v>63</v>
      </c>
      <c r="D49" s="202"/>
      <c r="E49" s="124">
        <f>'NABIDKA DOPRAVCE'!$L22*'Vypocty indexu'!E30*('Cenova nabidka ELEKTRO'!$G18+'Cenova nabidka ELEKTRO'!$H18)</f>
        <v>0</v>
      </c>
      <c r="F49" s="124">
        <f>'NABIDKA DOPRAVCE'!$L22*'Vypocty indexu'!F30*('Cenova nabidka ELEKTRO'!$G18+'Cenova nabidka ELEKTRO'!$H18)</f>
        <v>0</v>
      </c>
      <c r="G49" s="124">
        <f>'NABIDKA DOPRAVCE'!$L22*'Vypocty indexu'!G30*('Cenova nabidka ELEKTRO'!$G18+'Cenova nabidka ELEKTRO'!$H18)</f>
        <v>0</v>
      </c>
      <c r="H49" s="124">
        <f>'NABIDKA DOPRAVCE'!$L22*'Vypocty indexu'!H30*('Cenova nabidka ELEKTRO'!$G18+'Cenova nabidka ELEKTRO'!$H18)</f>
        <v>0</v>
      </c>
      <c r="I49" s="124">
        <f>'NABIDKA DOPRAVCE'!$L22*'Vypocty indexu'!I30*('Cenova nabidka ELEKTRO'!$G18+'Cenova nabidka ELEKTRO'!$H18)</f>
        <v>0</v>
      </c>
      <c r="J49" s="124">
        <f>'NABIDKA DOPRAVCE'!$L22*'Vypocty indexu'!J30*('Cenova nabidka ELEKTRO'!$G18+'Cenova nabidka ELEKTRO'!$H18)</f>
        <v>0</v>
      </c>
      <c r="K49" s="124">
        <f>'NABIDKA DOPRAVCE'!$L22*'Vypocty indexu'!K30*('Cenova nabidka ELEKTRO'!$G18+'Cenova nabidka ELEKTRO'!$H18)</f>
        <v>0</v>
      </c>
      <c r="L49" s="124">
        <f>'NABIDKA DOPRAVCE'!$L22*'Vypocty indexu'!L30*('Cenova nabidka ELEKTRO'!$G18+'Cenova nabidka ELEKTRO'!$H18)</f>
        <v>0</v>
      </c>
      <c r="M49" s="124">
        <f>'NABIDKA DOPRAVCE'!$L22*'Vypocty indexu'!M30*('Cenova nabidka ELEKTRO'!$G18+'Cenova nabidka ELEKTRO'!$H18)</f>
        <v>0</v>
      </c>
      <c r="N49" s="124">
        <f>'NABIDKA DOPRAVCE'!$L22*'Vypocty indexu'!N30*('Cenova nabidka ELEKTRO'!$G18+'Cenova nabidka ELEKTRO'!$H18)</f>
        <v>0</v>
      </c>
    </row>
    <row r="50" spans="2:15" outlineLevel="1">
      <c r="B50" s="60" t="s">
        <v>41</v>
      </c>
      <c r="C50" s="47" t="s">
        <v>64</v>
      </c>
      <c r="D50" s="202"/>
      <c r="E50" s="124">
        <f>'NABIDKA DOPRAVCE'!$L23*'Vypocty indexu'!E31*('Cenova nabidka ELEKTRO'!$G19+'Cenova nabidka ELEKTRO'!$H19)</f>
        <v>0</v>
      </c>
      <c r="F50" s="124">
        <f>'NABIDKA DOPRAVCE'!$L23*'Vypocty indexu'!F31*('Cenova nabidka ELEKTRO'!$G19+'Cenova nabidka ELEKTRO'!$H19)</f>
        <v>0</v>
      </c>
      <c r="G50" s="124">
        <f>'NABIDKA DOPRAVCE'!$L23*'Vypocty indexu'!G31*('Cenova nabidka ELEKTRO'!$G19+'Cenova nabidka ELEKTRO'!$H19)</f>
        <v>0</v>
      </c>
      <c r="H50" s="124">
        <f>'NABIDKA DOPRAVCE'!$L23*'Vypocty indexu'!H31*('Cenova nabidka ELEKTRO'!$G19+'Cenova nabidka ELEKTRO'!$H19)</f>
        <v>0</v>
      </c>
      <c r="I50" s="124">
        <f>'NABIDKA DOPRAVCE'!$L23*'Vypocty indexu'!I31*('Cenova nabidka ELEKTRO'!$G19+'Cenova nabidka ELEKTRO'!$H19)</f>
        <v>0</v>
      </c>
      <c r="J50" s="124">
        <f>'NABIDKA DOPRAVCE'!$L23*'Vypocty indexu'!J31*('Cenova nabidka ELEKTRO'!$G19+'Cenova nabidka ELEKTRO'!$H19)</f>
        <v>0</v>
      </c>
      <c r="K50" s="124">
        <f>'NABIDKA DOPRAVCE'!$L23*'Vypocty indexu'!K31*('Cenova nabidka ELEKTRO'!$G19+'Cenova nabidka ELEKTRO'!$H19)</f>
        <v>0</v>
      </c>
      <c r="L50" s="124">
        <f>'NABIDKA DOPRAVCE'!$L23*'Vypocty indexu'!L31*('Cenova nabidka ELEKTRO'!$G19+'Cenova nabidka ELEKTRO'!$H19)</f>
        <v>0</v>
      </c>
      <c r="M50" s="124">
        <f>'NABIDKA DOPRAVCE'!$L23*'Vypocty indexu'!M31*('Cenova nabidka ELEKTRO'!$G19+'Cenova nabidka ELEKTRO'!$H19)</f>
        <v>0</v>
      </c>
      <c r="N50" s="124">
        <f>'NABIDKA DOPRAVCE'!$L23*'Vypocty indexu'!N31*('Cenova nabidka ELEKTRO'!$G19+'Cenova nabidka ELEKTRO'!$H19)</f>
        <v>0</v>
      </c>
    </row>
    <row r="51" spans="2:15" outlineLevel="1">
      <c r="B51" s="60">
        <v>18</v>
      </c>
      <c r="C51" s="47" t="s">
        <v>13</v>
      </c>
      <c r="D51" s="202"/>
      <c r="E51" s="124">
        <f>'NABIDKA DOPRAVCE'!$L24*'Vypocty indexu'!E32*('Cenova nabidka ELEKTRO'!$G20+'Cenova nabidka ELEKTRO'!$H20)</f>
        <v>0</v>
      </c>
      <c r="F51" s="124">
        <f>'NABIDKA DOPRAVCE'!$L24*'Vypocty indexu'!F32*('Cenova nabidka ELEKTRO'!$G20+'Cenova nabidka ELEKTRO'!$H20)</f>
        <v>0</v>
      </c>
      <c r="G51" s="124">
        <f>'NABIDKA DOPRAVCE'!$L24*'Vypocty indexu'!G32*('Cenova nabidka ELEKTRO'!$G20+'Cenova nabidka ELEKTRO'!$H20)</f>
        <v>0</v>
      </c>
      <c r="H51" s="124">
        <f>'NABIDKA DOPRAVCE'!$L24*'Vypocty indexu'!H32*('Cenova nabidka ELEKTRO'!$G20+'Cenova nabidka ELEKTRO'!$H20)</f>
        <v>0</v>
      </c>
      <c r="I51" s="124">
        <f>'NABIDKA DOPRAVCE'!$L24*'Vypocty indexu'!I32*('Cenova nabidka ELEKTRO'!$G20+'Cenova nabidka ELEKTRO'!$H20)</f>
        <v>0</v>
      </c>
      <c r="J51" s="124">
        <f>'NABIDKA DOPRAVCE'!$L24*'Vypocty indexu'!J32*('Cenova nabidka ELEKTRO'!$G20+'Cenova nabidka ELEKTRO'!$H20)</f>
        <v>0</v>
      </c>
      <c r="K51" s="124">
        <f>'NABIDKA DOPRAVCE'!$L24*'Vypocty indexu'!K32*('Cenova nabidka ELEKTRO'!$G20+'Cenova nabidka ELEKTRO'!$H20)</f>
        <v>0</v>
      </c>
      <c r="L51" s="124">
        <f>'NABIDKA DOPRAVCE'!$L24*'Vypocty indexu'!L32*('Cenova nabidka ELEKTRO'!$G20+'Cenova nabidka ELEKTRO'!$H20)</f>
        <v>0</v>
      </c>
      <c r="M51" s="124">
        <f>'NABIDKA DOPRAVCE'!$L24*'Vypocty indexu'!M32*('Cenova nabidka ELEKTRO'!$G20+'Cenova nabidka ELEKTRO'!$H20)</f>
        <v>0</v>
      </c>
      <c r="N51" s="124">
        <f>'NABIDKA DOPRAVCE'!$L24*'Vypocty indexu'!N32*('Cenova nabidka ELEKTRO'!$G20+'Cenova nabidka ELEKTRO'!$H20)</f>
        <v>0</v>
      </c>
    </row>
    <row r="52" spans="2:15" outlineLevel="1">
      <c r="B52" s="60">
        <v>19</v>
      </c>
      <c r="C52" s="47" t="s">
        <v>14</v>
      </c>
      <c r="D52" s="202"/>
      <c r="E52" s="124">
        <f>'NABIDKA DOPRAVCE'!$L25*'Vypocty indexu'!E33*('Cenova nabidka ELEKTRO'!$G21+'Cenova nabidka ELEKTRO'!$H21)</f>
        <v>0</v>
      </c>
      <c r="F52" s="124">
        <f>'NABIDKA DOPRAVCE'!$L25*'Vypocty indexu'!F33*('Cenova nabidka ELEKTRO'!$G21+'Cenova nabidka ELEKTRO'!$H21)</f>
        <v>0</v>
      </c>
      <c r="G52" s="124">
        <f>'NABIDKA DOPRAVCE'!$L25*'Vypocty indexu'!G33*('Cenova nabidka ELEKTRO'!$G21+'Cenova nabidka ELEKTRO'!$H21)</f>
        <v>0</v>
      </c>
      <c r="H52" s="124">
        <f>'NABIDKA DOPRAVCE'!$L25*'Vypocty indexu'!H33*('Cenova nabidka ELEKTRO'!$G21+'Cenova nabidka ELEKTRO'!$H21)</f>
        <v>0</v>
      </c>
      <c r="I52" s="124">
        <f>'NABIDKA DOPRAVCE'!$L25*'Vypocty indexu'!I33*('Cenova nabidka ELEKTRO'!$G21+'Cenova nabidka ELEKTRO'!$H21)</f>
        <v>0</v>
      </c>
      <c r="J52" s="124">
        <f>'NABIDKA DOPRAVCE'!$L25*'Vypocty indexu'!J33*('Cenova nabidka ELEKTRO'!$G21+'Cenova nabidka ELEKTRO'!$H21)</f>
        <v>0</v>
      </c>
      <c r="K52" s="124">
        <f>'NABIDKA DOPRAVCE'!$L25*'Vypocty indexu'!K33*('Cenova nabidka ELEKTRO'!$G21+'Cenova nabidka ELEKTRO'!$H21)</f>
        <v>0</v>
      </c>
      <c r="L52" s="124">
        <f>'NABIDKA DOPRAVCE'!$L25*'Vypocty indexu'!L33*('Cenova nabidka ELEKTRO'!$G21+'Cenova nabidka ELEKTRO'!$H21)</f>
        <v>0</v>
      </c>
      <c r="M52" s="124">
        <f>'NABIDKA DOPRAVCE'!$L25*'Vypocty indexu'!M33*('Cenova nabidka ELEKTRO'!$G21+'Cenova nabidka ELEKTRO'!$H21)</f>
        <v>0</v>
      </c>
      <c r="N52" s="124">
        <f>'NABIDKA DOPRAVCE'!$L25*'Vypocty indexu'!N33*('Cenova nabidka ELEKTRO'!$G21+'Cenova nabidka ELEKTRO'!$H21)</f>
        <v>0</v>
      </c>
    </row>
    <row r="53" spans="2:15" outlineLevel="1">
      <c r="B53" s="60">
        <v>20</v>
      </c>
      <c r="C53" s="47" t="s">
        <v>15</v>
      </c>
      <c r="D53" s="202"/>
      <c r="E53" s="124">
        <f>'NABIDKA DOPRAVCE'!$L26*'Vypocty indexu'!E34*('Cenova nabidka ELEKTRO'!$G22+'Cenova nabidka ELEKTRO'!$H22)</f>
        <v>0</v>
      </c>
      <c r="F53" s="124">
        <f>'NABIDKA DOPRAVCE'!$L26*'Vypocty indexu'!F34*('Cenova nabidka ELEKTRO'!$G22+'Cenova nabidka ELEKTRO'!$H22)</f>
        <v>0</v>
      </c>
      <c r="G53" s="124">
        <f>'NABIDKA DOPRAVCE'!$L26*'Vypocty indexu'!G34*('Cenova nabidka ELEKTRO'!$G22+'Cenova nabidka ELEKTRO'!$H22)</f>
        <v>0</v>
      </c>
      <c r="H53" s="124">
        <f>'NABIDKA DOPRAVCE'!$L26*'Vypocty indexu'!H34*('Cenova nabidka ELEKTRO'!$G22+'Cenova nabidka ELEKTRO'!$H22)</f>
        <v>0</v>
      </c>
      <c r="I53" s="124">
        <f>'NABIDKA DOPRAVCE'!$L26*'Vypocty indexu'!I34*('Cenova nabidka ELEKTRO'!$G22+'Cenova nabidka ELEKTRO'!$H22)</f>
        <v>0</v>
      </c>
      <c r="J53" s="124">
        <f>'NABIDKA DOPRAVCE'!$L26*'Vypocty indexu'!J34*('Cenova nabidka ELEKTRO'!$G22+'Cenova nabidka ELEKTRO'!$H22)</f>
        <v>0</v>
      </c>
      <c r="K53" s="124">
        <f>'NABIDKA DOPRAVCE'!$L26*'Vypocty indexu'!K34*('Cenova nabidka ELEKTRO'!$G22+'Cenova nabidka ELEKTRO'!$H22)</f>
        <v>0</v>
      </c>
      <c r="L53" s="124">
        <f>'NABIDKA DOPRAVCE'!$L26*'Vypocty indexu'!L34*('Cenova nabidka ELEKTRO'!$G22+'Cenova nabidka ELEKTRO'!$H22)</f>
        <v>0</v>
      </c>
      <c r="M53" s="124">
        <f>'NABIDKA DOPRAVCE'!$L26*'Vypocty indexu'!M34*('Cenova nabidka ELEKTRO'!$G22+'Cenova nabidka ELEKTRO'!$H22)</f>
        <v>0</v>
      </c>
      <c r="N53" s="124">
        <f>'NABIDKA DOPRAVCE'!$L26*'Vypocty indexu'!N34*('Cenova nabidka ELEKTRO'!$G22+'Cenova nabidka ELEKTRO'!$H22)</f>
        <v>0</v>
      </c>
    </row>
    <row r="54" spans="2:15" outlineLevel="1">
      <c r="B54" s="60">
        <v>21</v>
      </c>
      <c r="C54" s="47" t="s">
        <v>16</v>
      </c>
      <c r="D54" s="202"/>
      <c r="E54" s="124">
        <f>'NABIDKA DOPRAVCE'!$L27*'Vypocty indexu'!E35*('Cenova nabidka ELEKTRO'!$G23+'Cenova nabidka ELEKTRO'!$H23)</f>
        <v>0</v>
      </c>
      <c r="F54" s="124">
        <f>'NABIDKA DOPRAVCE'!$L27*'Vypocty indexu'!F35*('Cenova nabidka ELEKTRO'!$G23+'Cenova nabidka ELEKTRO'!$H23)</f>
        <v>0</v>
      </c>
      <c r="G54" s="124">
        <f>'NABIDKA DOPRAVCE'!$L27*'Vypocty indexu'!G35*('Cenova nabidka ELEKTRO'!$G23+'Cenova nabidka ELEKTRO'!$H23)</f>
        <v>0</v>
      </c>
      <c r="H54" s="124">
        <f>'NABIDKA DOPRAVCE'!$L27*'Vypocty indexu'!H35*('Cenova nabidka ELEKTRO'!$G23+'Cenova nabidka ELEKTRO'!$H23)</f>
        <v>0</v>
      </c>
      <c r="I54" s="124">
        <f>'NABIDKA DOPRAVCE'!$L27*'Vypocty indexu'!I35*('Cenova nabidka ELEKTRO'!$G23+'Cenova nabidka ELEKTRO'!$H23)</f>
        <v>0</v>
      </c>
      <c r="J54" s="124">
        <f>'NABIDKA DOPRAVCE'!$L27*'Vypocty indexu'!J35*('Cenova nabidka ELEKTRO'!$G23+'Cenova nabidka ELEKTRO'!$H23)</f>
        <v>0</v>
      </c>
      <c r="K54" s="124">
        <f>'NABIDKA DOPRAVCE'!$L27*'Vypocty indexu'!K35*('Cenova nabidka ELEKTRO'!$G23+'Cenova nabidka ELEKTRO'!$H23)</f>
        <v>0</v>
      </c>
      <c r="L54" s="124">
        <f>'NABIDKA DOPRAVCE'!$L27*'Vypocty indexu'!L35*('Cenova nabidka ELEKTRO'!$G23+'Cenova nabidka ELEKTRO'!$H23)</f>
        <v>0</v>
      </c>
      <c r="M54" s="124">
        <f>'NABIDKA DOPRAVCE'!$L27*'Vypocty indexu'!M35*('Cenova nabidka ELEKTRO'!$G23+'Cenova nabidka ELEKTRO'!$H23)</f>
        <v>0</v>
      </c>
      <c r="N54" s="124">
        <f>'NABIDKA DOPRAVCE'!$L27*'Vypocty indexu'!N35*('Cenova nabidka ELEKTRO'!$G23+'Cenova nabidka ELEKTRO'!$H23)</f>
        <v>0</v>
      </c>
    </row>
    <row r="55" spans="2:15" outlineLevel="1">
      <c r="B55" s="60">
        <v>22</v>
      </c>
      <c r="C55" s="47" t="s">
        <v>17</v>
      </c>
      <c r="D55" s="202"/>
      <c r="E55" s="124">
        <f>'NABIDKA DOPRAVCE'!$L28*'Vypocty indexu'!E36*('Cenova nabidka ELEKTRO'!$G24+'Cenova nabidka ELEKTRO'!$H24)</f>
        <v>0</v>
      </c>
      <c r="F55" s="124">
        <f>'NABIDKA DOPRAVCE'!$L28*'Vypocty indexu'!F36*('Cenova nabidka ELEKTRO'!$G24+'Cenova nabidka ELEKTRO'!$H24)</f>
        <v>0</v>
      </c>
      <c r="G55" s="124">
        <f>'NABIDKA DOPRAVCE'!$L28*'Vypocty indexu'!G36*('Cenova nabidka ELEKTRO'!$G24+'Cenova nabidka ELEKTRO'!$H24)</f>
        <v>0</v>
      </c>
      <c r="H55" s="124">
        <f>'NABIDKA DOPRAVCE'!$L28*'Vypocty indexu'!H36*('Cenova nabidka ELEKTRO'!$G24+'Cenova nabidka ELEKTRO'!$H24)</f>
        <v>0</v>
      </c>
      <c r="I55" s="124">
        <f>'NABIDKA DOPRAVCE'!$L28*'Vypocty indexu'!I36*('Cenova nabidka ELEKTRO'!$G24+'Cenova nabidka ELEKTRO'!$H24)</f>
        <v>0</v>
      </c>
      <c r="J55" s="124">
        <f>'NABIDKA DOPRAVCE'!$L28*'Vypocty indexu'!J36*('Cenova nabidka ELEKTRO'!$G24+'Cenova nabidka ELEKTRO'!$H24)</f>
        <v>0</v>
      </c>
      <c r="K55" s="124">
        <f>'NABIDKA DOPRAVCE'!$L28*'Vypocty indexu'!K36*('Cenova nabidka ELEKTRO'!$G24+'Cenova nabidka ELEKTRO'!$H24)</f>
        <v>0</v>
      </c>
      <c r="L55" s="124">
        <f>'NABIDKA DOPRAVCE'!$L28*'Vypocty indexu'!L36*('Cenova nabidka ELEKTRO'!$G24+'Cenova nabidka ELEKTRO'!$H24)</f>
        <v>0</v>
      </c>
      <c r="M55" s="124">
        <f>'NABIDKA DOPRAVCE'!$L28*'Vypocty indexu'!M36*('Cenova nabidka ELEKTRO'!$G24+'Cenova nabidka ELEKTRO'!$H24)</f>
        <v>0</v>
      </c>
      <c r="N55" s="124">
        <f>'NABIDKA DOPRAVCE'!$L28*'Vypocty indexu'!N36*('Cenova nabidka ELEKTRO'!$G24+'Cenova nabidka ELEKTRO'!$H24)</f>
        <v>0</v>
      </c>
    </row>
    <row r="56" spans="2:15" outlineLevel="1">
      <c r="B56" s="60">
        <v>23</v>
      </c>
      <c r="C56" s="47" t="s">
        <v>18</v>
      </c>
      <c r="D56" s="202"/>
      <c r="E56" s="124">
        <f>'NABIDKA DOPRAVCE'!$L29*'Vypocty indexu'!E37*('Cenova nabidka ELEKTRO'!$G25+'Cenova nabidka ELEKTRO'!$H25)</f>
        <v>0</v>
      </c>
      <c r="F56" s="124">
        <f>'NABIDKA DOPRAVCE'!$L29*'Vypocty indexu'!F37*('Cenova nabidka ELEKTRO'!$G25+'Cenova nabidka ELEKTRO'!$H25)</f>
        <v>0</v>
      </c>
      <c r="G56" s="124">
        <f>'NABIDKA DOPRAVCE'!$L29*'Vypocty indexu'!G37*('Cenova nabidka ELEKTRO'!$G25+'Cenova nabidka ELEKTRO'!$H25)</f>
        <v>0</v>
      </c>
      <c r="H56" s="124">
        <f>'NABIDKA DOPRAVCE'!$L29*'Vypocty indexu'!H37*('Cenova nabidka ELEKTRO'!$G25+'Cenova nabidka ELEKTRO'!$H25)</f>
        <v>0</v>
      </c>
      <c r="I56" s="124">
        <f>'NABIDKA DOPRAVCE'!$L29*'Vypocty indexu'!I37*('Cenova nabidka ELEKTRO'!$G25+'Cenova nabidka ELEKTRO'!$H25)</f>
        <v>0</v>
      </c>
      <c r="J56" s="124">
        <f>'NABIDKA DOPRAVCE'!$L29*'Vypocty indexu'!J37*('Cenova nabidka ELEKTRO'!$G25+'Cenova nabidka ELEKTRO'!$H25)</f>
        <v>0</v>
      </c>
      <c r="K56" s="124">
        <f>'NABIDKA DOPRAVCE'!$L29*'Vypocty indexu'!K37*('Cenova nabidka ELEKTRO'!$G25+'Cenova nabidka ELEKTRO'!$H25)</f>
        <v>0</v>
      </c>
      <c r="L56" s="124">
        <f>'NABIDKA DOPRAVCE'!$L29*'Vypocty indexu'!L37*('Cenova nabidka ELEKTRO'!$G25+'Cenova nabidka ELEKTRO'!$H25)</f>
        <v>0</v>
      </c>
      <c r="M56" s="124">
        <f>'NABIDKA DOPRAVCE'!$L29*'Vypocty indexu'!M37*('Cenova nabidka ELEKTRO'!$G25+'Cenova nabidka ELEKTRO'!$H25)</f>
        <v>0</v>
      </c>
      <c r="N56" s="124">
        <f>'NABIDKA DOPRAVCE'!$L29*'Vypocty indexu'!N37*('Cenova nabidka ELEKTRO'!$G25+'Cenova nabidka ELEKTRO'!$H25)</f>
        <v>0</v>
      </c>
    </row>
    <row r="57" spans="2:15" outlineLevel="1">
      <c r="B57" s="60">
        <v>24</v>
      </c>
      <c r="C57" s="47" t="s">
        <v>19</v>
      </c>
      <c r="D57" s="202"/>
      <c r="E57" s="124">
        <f>'NABIDKA DOPRAVCE'!$L30*'Vypocty indexu'!E38*('Cenova nabidka ELEKTRO'!$G26+'Cenova nabidka ELEKTRO'!$H26)</f>
        <v>0</v>
      </c>
      <c r="F57" s="124">
        <f>'NABIDKA DOPRAVCE'!$L30*'Vypocty indexu'!F38*('Cenova nabidka ELEKTRO'!$G26+'Cenova nabidka ELEKTRO'!$H26)</f>
        <v>0</v>
      </c>
      <c r="G57" s="124">
        <f>'NABIDKA DOPRAVCE'!$L30*'Vypocty indexu'!G38*('Cenova nabidka ELEKTRO'!$G26+'Cenova nabidka ELEKTRO'!$H26)</f>
        <v>0</v>
      </c>
      <c r="H57" s="124">
        <f>'NABIDKA DOPRAVCE'!$L30*'Vypocty indexu'!H38*('Cenova nabidka ELEKTRO'!$G26+'Cenova nabidka ELEKTRO'!$H26)</f>
        <v>0</v>
      </c>
      <c r="I57" s="124">
        <f>'NABIDKA DOPRAVCE'!$L30*'Vypocty indexu'!I38*('Cenova nabidka ELEKTRO'!$G26+'Cenova nabidka ELEKTRO'!$H26)</f>
        <v>0</v>
      </c>
      <c r="J57" s="124">
        <f>'NABIDKA DOPRAVCE'!$L30*'Vypocty indexu'!J38*('Cenova nabidka ELEKTRO'!$G26+'Cenova nabidka ELEKTRO'!$H26)</f>
        <v>0</v>
      </c>
      <c r="K57" s="124">
        <f>'NABIDKA DOPRAVCE'!$L30*'Vypocty indexu'!K38*('Cenova nabidka ELEKTRO'!$G26+'Cenova nabidka ELEKTRO'!$H26)</f>
        <v>0</v>
      </c>
      <c r="L57" s="124">
        <f>'NABIDKA DOPRAVCE'!$L30*'Vypocty indexu'!L38*('Cenova nabidka ELEKTRO'!$G26+'Cenova nabidka ELEKTRO'!$H26)</f>
        <v>0</v>
      </c>
      <c r="M57" s="124">
        <f>'NABIDKA DOPRAVCE'!$L30*'Vypocty indexu'!M38*('Cenova nabidka ELEKTRO'!$G26+'Cenova nabidka ELEKTRO'!$H26)</f>
        <v>0</v>
      </c>
      <c r="N57" s="124">
        <f>'NABIDKA DOPRAVCE'!$L30*'Vypocty indexu'!N38*('Cenova nabidka ELEKTRO'!$G26+'Cenova nabidka ELEKTRO'!$H26)</f>
        <v>0</v>
      </c>
    </row>
    <row r="58" spans="2:15" outlineLevel="1">
      <c r="B58" s="60">
        <v>25</v>
      </c>
      <c r="C58" s="47" t="s">
        <v>20</v>
      </c>
      <c r="D58" s="202"/>
      <c r="E58" s="124">
        <f>'NABIDKA DOPRAVCE'!$L31*'Vypocty indexu'!E39*('Cenova nabidka ELEKTRO'!$G27+'Cenova nabidka ELEKTRO'!$H27)</f>
        <v>0</v>
      </c>
      <c r="F58" s="124">
        <f>'NABIDKA DOPRAVCE'!$L31*'Vypocty indexu'!F39*('Cenova nabidka ELEKTRO'!$G27+'Cenova nabidka ELEKTRO'!$H27)</f>
        <v>0</v>
      </c>
      <c r="G58" s="124">
        <f>'NABIDKA DOPRAVCE'!$L31*'Vypocty indexu'!G39*('Cenova nabidka ELEKTRO'!$G27+'Cenova nabidka ELEKTRO'!$H27)</f>
        <v>0</v>
      </c>
      <c r="H58" s="124">
        <f>'NABIDKA DOPRAVCE'!$L31*'Vypocty indexu'!H39*('Cenova nabidka ELEKTRO'!$G27+'Cenova nabidka ELEKTRO'!$H27)</f>
        <v>0</v>
      </c>
      <c r="I58" s="124">
        <f>'NABIDKA DOPRAVCE'!$L31*'Vypocty indexu'!I39*('Cenova nabidka ELEKTRO'!$G27+'Cenova nabidka ELEKTRO'!$H27)</f>
        <v>0</v>
      </c>
      <c r="J58" s="124">
        <f>'NABIDKA DOPRAVCE'!$L31*'Vypocty indexu'!J39*('Cenova nabidka ELEKTRO'!$G27+'Cenova nabidka ELEKTRO'!$H27)</f>
        <v>0</v>
      </c>
      <c r="K58" s="124">
        <f>'NABIDKA DOPRAVCE'!$L31*'Vypocty indexu'!K39*('Cenova nabidka ELEKTRO'!$G27+'Cenova nabidka ELEKTRO'!$H27)</f>
        <v>0</v>
      </c>
      <c r="L58" s="124">
        <f>'NABIDKA DOPRAVCE'!$L31*'Vypocty indexu'!L39*('Cenova nabidka ELEKTRO'!$G27+'Cenova nabidka ELEKTRO'!$H27)</f>
        <v>0</v>
      </c>
      <c r="M58" s="124">
        <f>'NABIDKA DOPRAVCE'!$L31*'Vypocty indexu'!M39*('Cenova nabidka ELEKTRO'!$G27+'Cenova nabidka ELEKTRO'!$H27)</f>
        <v>0</v>
      </c>
      <c r="N58" s="124">
        <f>'NABIDKA DOPRAVCE'!$L31*'Vypocty indexu'!N39*('Cenova nabidka ELEKTRO'!$G27+'Cenova nabidka ELEKTRO'!$H27)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DOPRAVCE'!$L33*'Vypocty indexu'!E41*('Cenova nabidka ELEKTRO'!$G29+'Cenova nabidka ELEKTRO'!$H29)</f>
        <v>0</v>
      </c>
      <c r="F60" s="124">
        <f>'NABIDKA DOPRAVCE'!$L33*'Vypocty indexu'!F41*('Cenova nabidka ELEKTRO'!$G29+'Cenova nabidka ELEKTRO'!$H29)</f>
        <v>0</v>
      </c>
      <c r="G60" s="124">
        <f>'NABIDKA DOPRAVCE'!$L33*'Vypocty indexu'!G41*('Cenova nabidka ELEKTRO'!$G29+'Cenova nabidka ELEKTRO'!$H29)</f>
        <v>0</v>
      </c>
      <c r="H60" s="124">
        <f>'NABIDKA DOPRAVCE'!$L33*'Vypocty indexu'!H41*('Cenova nabidka ELEKTRO'!$G29+'Cenova nabidka ELEKTRO'!$H29)</f>
        <v>0</v>
      </c>
      <c r="I60" s="124">
        <f>'NABIDKA DOPRAVCE'!$L33*'Vypocty indexu'!I41*('Cenova nabidka ELEKTRO'!$G29+'Cenova nabidka ELEKTRO'!$H29)</f>
        <v>0</v>
      </c>
      <c r="J60" s="124">
        <f>'NABIDKA DOPRAVCE'!$L33*'Vypocty indexu'!J41*('Cenova nabidka ELEKTRO'!$G29+'Cenova nabidka ELEKTRO'!$H29)</f>
        <v>0</v>
      </c>
      <c r="K60" s="124">
        <f>'NABIDKA DOPRAVCE'!$L33*'Vypocty indexu'!K41*('Cenova nabidka ELEKTRO'!$G29+'Cenova nabidka ELEKTRO'!$H29)</f>
        <v>0</v>
      </c>
      <c r="L60" s="124">
        <f>'NABIDKA DOPRAVCE'!$L33*'Vypocty indexu'!L41*('Cenova nabidka ELEKTRO'!$G29+'Cenova nabidka ELEKTRO'!$H29)</f>
        <v>0</v>
      </c>
      <c r="M60" s="124">
        <f>'NABIDKA DOPRAVCE'!$L33*'Vypocty indexu'!M41*('Cenova nabidka ELEKTRO'!$G29+'Cenova nabidka ELEKTRO'!$H29)</f>
        <v>0</v>
      </c>
      <c r="N60" s="124">
        <f>'NABIDKA DOPRAVCE'!$L33*'Vypocty indexu'!N41*('Cenova nabidka ELEKTRO'!$G29+'Cenova nabidka ELEKTRO'!$H29)</f>
        <v>0</v>
      </c>
    </row>
    <row r="61" spans="2:15" outlineLevel="1">
      <c r="B61" s="60">
        <v>98</v>
      </c>
      <c r="C61" s="47" t="s">
        <v>44</v>
      </c>
      <c r="D61" s="202"/>
      <c r="E61" s="124">
        <f>'NABIDKA DOPRAVCE'!$L34*'Vypocty indexu'!E42*('Cenova nabidka ELEKTRO'!$G30+'Cenova nabidka ELEKTRO'!$H30)</f>
        <v>0</v>
      </c>
      <c r="F61" s="124">
        <f>'NABIDKA DOPRAVCE'!$L34*'Vypocty indexu'!F42*('Cenova nabidka ELEKTRO'!$G30+'Cenova nabidka ELEKTRO'!$H30)</f>
        <v>0</v>
      </c>
      <c r="G61" s="124">
        <f>'NABIDKA DOPRAVCE'!$L34*'Vypocty indexu'!G42*('Cenova nabidka ELEKTRO'!$G30+'Cenova nabidka ELEKTRO'!$H30)</f>
        <v>0</v>
      </c>
      <c r="H61" s="124">
        <f>'NABIDKA DOPRAVCE'!$L34*'Vypocty indexu'!H42*('Cenova nabidka ELEKTRO'!$G30+'Cenova nabidka ELEKTRO'!$H30)</f>
        <v>0</v>
      </c>
      <c r="I61" s="124">
        <f>'NABIDKA DOPRAVCE'!$L34*'Vypocty indexu'!I42*('Cenova nabidka ELEKTRO'!$G30+'Cenova nabidka ELEKTRO'!$H30)</f>
        <v>0</v>
      </c>
      <c r="J61" s="124">
        <f>'NABIDKA DOPRAVCE'!$L34*'Vypocty indexu'!J42*('Cenova nabidka ELEKTRO'!$G30+'Cenova nabidka ELEKTRO'!$H30)</f>
        <v>0</v>
      </c>
      <c r="K61" s="124">
        <f>'NABIDKA DOPRAVCE'!$L34*'Vypocty indexu'!K42*('Cenova nabidka ELEKTRO'!$G30+'Cenova nabidka ELEKTRO'!$H30)</f>
        <v>0</v>
      </c>
      <c r="L61" s="124">
        <f>'NABIDKA DOPRAVCE'!$L34*'Vypocty indexu'!L42*('Cenova nabidka ELEKTRO'!$G30+'Cenova nabidka ELEKTRO'!$H30)</f>
        <v>0</v>
      </c>
      <c r="M61" s="124">
        <f>'NABIDKA DOPRAVCE'!$L34*'Vypocty indexu'!M42*('Cenova nabidka ELEKTRO'!$G30+'Cenova nabidka ELEKTRO'!$H30)</f>
        <v>0</v>
      </c>
      <c r="N61" s="124">
        <f>'NABIDKA DOPRAVCE'!$L34*'Vypocty indexu'!N42*('Cenova nabidka ELEKTRO'!$G30+'Cenova nabidka ELEKTRO'!$H30)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DOPRAVCE'!$L11*'Vypocty indexu'!E19*'Cenova nabidka ELEKTRO'!$F7</f>
        <v>0</v>
      </c>
      <c r="F67" s="122">
        <f>'NABIDKA DOPRAVCE'!$L11*'Vypocty indexu'!F19*'Cenova nabidka ELEKTRO'!$F7</f>
        <v>0</v>
      </c>
      <c r="G67" s="122">
        <f>'NABIDKA DOPRAVCE'!$L11*'Vypocty indexu'!G19*'Cenova nabidka ELEKTRO'!$F7</f>
        <v>0</v>
      </c>
      <c r="H67" s="122">
        <f>'NABIDKA DOPRAVCE'!$L11*'Vypocty indexu'!H19*'Cenova nabidka ELEKTRO'!$F7</f>
        <v>0</v>
      </c>
      <c r="I67" s="122">
        <f>'NABIDKA DOPRAVCE'!$L11*'Vypocty indexu'!I19*'Cenova nabidka ELEKTRO'!$F7</f>
        <v>0</v>
      </c>
      <c r="J67" s="122">
        <f>'NABIDKA DOPRAVCE'!$L11*'Vypocty indexu'!J19*'Cenova nabidka ELEKTRO'!$F7</f>
        <v>0</v>
      </c>
      <c r="K67" s="122">
        <f>'NABIDKA DOPRAVCE'!$L11*'Vypocty indexu'!K19*'Cenova nabidka ELEKTRO'!$F7</f>
        <v>0</v>
      </c>
      <c r="L67" s="122">
        <f>'NABIDKA DOPRAVCE'!$L11*'Vypocty indexu'!L19*'Cenova nabidka ELEKTRO'!$F7</f>
        <v>0</v>
      </c>
      <c r="M67" s="122">
        <f>'NABIDKA DOPRAVCE'!$L11*'Vypocty indexu'!M19*'Cenova nabidka ELEKTRO'!$F7</f>
        <v>0</v>
      </c>
      <c r="N67" s="122">
        <f>'NABIDKA DOPRAVCE'!$L11*'Vypocty indexu'!N19*'Cenova nabidka ELEKTRO'!$F7</f>
        <v>0</v>
      </c>
    </row>
    <row r="68" spans="2:14" outlineLevel="1">
      <c r="B68" s="60" t="s">
        <v>23</v>
      </c>
      <c r="C68" s="47" t="s">
        <v>130</v>
      </c>
      <c r="D68" s="202"/>
      <c r="E68" s="122">
        <f>'NABIDKA DOPRAVCE'!$L12*'Vypocty indexu'!E20*'Cenova nabidka ELEKTRO'!$F8</f>
        <v>0</v>
      </c>
      <c r="F68" s="122">
        <f>'NABIDKA DOPRAVCE'!$L12*'Vypocty indexu'!F20*'Cenova nabidka ELEKTRO'!$F8</f>
        <v>0</v>
      </c>
      <c r="G68" s="122">
        <f>'NABIDKA DOPRAVCE'!$L12*'Vypocty indexu'!G20*'Cenova nabidka ELEKTRO'!$F8</f>
        <v>0</v>
      </c>
      <c r="H68" s="122">
        <f>'NABIDKA DOPRAVCE'!$L12*'Vypocty indexu'!H20*'Cenova nabidka ELEKTRO'!$F8</f>
        <v>0</v>
      </c>
      <c r="I68" s="122">
        <f>'NABIDKA DOPRAVCE'!$L12*'Vypocty indexu'!I20*'Cenova nabidka ELEKTRO'!$F8</f>
        <v>0</v>
      </c>
      <c r="J68" s="122">
        <f>'NABIDKA DOPRAVCE'!$L12*'Vypocty indexu'!J20*'Cenova nabidka ELEKTRO'!$F8</f>
        <v>0</v>
      </c>
      <c r="K68" s="122">
        <f>'NABIDKA DOPRAVCE'!$L12*'Vypocty indexu'!K20*'Cenova nabidka ELEKTRO'!$F8</f>
        <v>0</v>
      </c>
      <c r="L68" s="122">
        <f>'NABIDKA DOPRAVCE'!$L12*'Vypocty indexu'!L20*'Cenova nabidka ELEKTRO'!$F8</f>
        <v>0</v>
      </c>
      <c r="M68" s="122">
        <f>'NABIDKA DOPRAVCE'!$L12*'Vypocty indexu'!M20*'Cenova nabidka ELEKTRO'!$F8</f>
        <v>0</v>
      </c>
      <c r="N68" s="122">
        <f>'NABIDKA DOPRAVCE'!$L12*'Vypocty indexu'!N20*'Cenova nabidka ELEKTRO'!$F8</f>
        <v>0</v>
      </c>
    </row>
    <row r="69" spans="2:14" outlineLevel="1">
      <c r="B69" s="60" t="s">
        <v>24</v>
      </c>
      <c r="C69" s="47" t="s">
        <v>267</v>
      </c>
      <c r="D69" s="202"/>
      <c r="E69" s="122">
        <f>'NABIDKA DOPRAVCE'!$L13*'Vypocty indexu'!E21*'Cenova nabidka ELEKTRO'!$F9</f>
        <v>0</v>
      </c>
      <c r="F69" s="122">
        <f>'NABIDKA DOPRAVCE'!$L13*'Vypocty indexu'!F21*'Cenova nabidka ELEKTRO'!$F9</f>
        <v>0</v>
      </c>
      <c r="G69" s="122">
        <f>'NABIDKA DOPRAVCE'!$L13*'Vypocty indexu'!G21*'Cenova nabidka ELEKTRO'!$F9</f>
        <v>0</v>
      </c>
      <c r="H69" s="122">
        <f>'NABIDKA DOPRAVCE'!$L13*'Vypocty indexu'!H21*'Cenova nabidka ELEKTRO'!$F9</f>
        <v>0</v>
      </c>
      <c r="I69" s="122">
        <f>'NABIDKA DOPRAVCE'!$L13*'Vypocty indexu'!I21*'Cenova nabidka ELEKTRO'!$F9</f>
        <v>0</v>
      </c>
      <c r="J69" s="122">
        <f>'NABIDKA DOPRAVCE'!$L13*'Vypocty indexu'!J21*'Cenova nabidka ELEKTRO'!$F9</f>
        <v>0</v>
      </c>
      <c r="K69" s="122">
        <f>'NABIDKA DOPRAVCE'!$L13*'Vypocty indexu'!K21*'Cenova nabidka ELEKTRO'!$F9</f>
        <v>0</v>
      </c>
      <c r="L69" s="122">
        <f>'NABIDKA DOPRAVCE'!$L13*'Vypocty indexu'!L21*'Cenova nabidka ELEKTRO'!$F9</f>
        <v>0</v>
      </c>
      <c r="M69" s="122">
        <f>'NABIDKA DOPRAVCE'!$L13*'Vypocty indexu'!M21*'Cenova nabidka ELEKTRO'!$F9</f>
        <v>0</v>
      </c>
      <c r="N69" s="122">
        <f>'NABIDKA DOPRAVCE'!$L13*'Vypocty indexu'!N21*'Cenova nabidka ELEKTRO'!$F9</f>
        <v>0</v>
      </c>
    </row>
    <row r="70" spans="2:14" outlineLevel="1">
      <c r="B70" s="60" t="s">
        <v>127</v>
      </c>
      <c r="C70" s="47" t="s">
        <v>131</v>
      </c>
      <c r="D70" s="202"/>
      <c r="E70" s="122">
        <f>'NABIDKA DOPRAVCE'!$L14*'Vypocty indexu'!E22*'Cenova nabidka ELEKTRO'!$F10</f>
        <v>0</v>
      </c>
      <c r="F70" s="122">
        <f>'NABIDKA DOPRAVCE'!$L14*'Vypocty indexu'!F22*'Cenova nabidka ELEKTRO'!$F10</f>
        <v>0</v>
      </c>
      <c r="G70" s="122">
        <f>'NABIDKA DOPRAVCE'!$L14*'Vypocty indexu'!G22*'Cenova nabidka ELEKTRO'!$F10</f>
        <v>0</v>
      </c>
      <c r="H70" s="122">
        <f>'NABIDKA DOPRAVCE'!$L14*'Vypocty indexu'!H22*'Cenova nabidka ELEKTRO'!$F10</f>
        <v>0</v>
      </c>
      <c r="I70" s="122">
        <f>'NABIDKA DOPRAVCE'!$L14*'Vypocty indexu'!I22*'Cenova nabidka ELEKTRO'!$F10</f>
        <v>0</v>
      </c>
      <c r="J70" s="122">
        <f>'NABIDKA DOPRAVCE'!$L14*'Vypocty indexu'!J22*'Cenova nabidka ELEKTRO'!$F10</f>
        <v>0</v>
      </c>
      <c r="K70" s="122">
        <f>'NABIDKA DOPRAVCE'!$L14*'Vypocty indexu'!K22*'Cenova nabidka ELEKTRO'!$F10</f>
        <v>0</v>
      </c>
      <c r="L70" s="122">
        <f>'NABIDKA DOPRAVCE'!$L14*'Vypocty indexu'!L22*'Cenova nabidka ELEKTRO'!$F10</f>
        <v>0</v>
      </c>
      <c r="M70" s="122">
        <f>'NABIDKA DOPRAVCE'!$L14*'Vypocty indexu'!M22*'Cenova nabidka ELEKTRO'!$F10</f>
        <v>0</v>
      </c>
      <c r="N70" s="122">
        <f>'NABIDKA DOPRAVCE'!$L14*'Vypocty indexu'!N22*'Cenova nabidka ELEKTRO'!$F10</f>
        <v>0</v>
      </c>
    </row>
    <row r="71" spans="2:14" outlineLevel="1">
      <c r="B71" s="60">
        <v>12</v>
      </c>
      <c r="C71" s="47" t="s">
        <v>8</v>
      </c>
      <c r="D71" s="202"/>
      <c r="E71" s="122">
        <f>'NABIDKA DOPRAVCE'!$L15*'Vypocty indexu'!E23*'Cenova nabidka ELEKTRO'!$F11</f>
        <v>0</v>
      </c>
      <c r="F71" s="122">
        <f>'NABIDKA DOPRAVCE'!$L15*'Vypocty indexu'!F23*'Cenova nabidka ELEKTRO'!$F11</f>
        <v>0</v>
      </c>
      <c r="G71" s="122">
        <f>'NABIDKA DOPRAVCE'!$L15*'Vypocty indexu'!G23*'Cenova nabidka ELEKTRO'!$F11</f>
        <v>0</v>
      </c>
      <c r="H71" s="122">
        <f>'NABIDKA DOPRAVCE'!$L15*'Vypocty indexu'!H23*'Cenova nabidka ELEKTRO'!$F11</f>
        <v>0</v>
      </c>
      <c r="I71" s="122">
        <f>'NABIDKA DOPRAVCE'!$L15*'Vypocty indexu'!I23*'Cenova nabidka ELEKTRO'!$F11</f>
        <v>0</v>
      </c>
      <c r="J71" s="122">
        <f>'NABIDKA DOPRAVCE'!$L15*'Vypocty indexu'!J23*'Cenova nabidka ELEKTRO'!$F11</f>
        <v>0</v>
      </c>
      <c r="K71" s="122">
        <f>'NABIDKA DOPRAVCE'!$L15*'Vypocty indexu'!K23*'Cenova nabidka ELEKTRO'!$F11</f>
        <v>0</v>
      </c>
      <c r="L71" s="122">
        <f>'NABIDKA DOPRAVCE'!$L15*'Vypocty indexu'!L23*'Cenova nabidka ELEKTRO'!$F11</f>
        <v>0</v>
      </c>
      <c r="M71" s="122">
        <f>'NABIDKA DOPRAVCE'!$L15*'Vypocty indexu'!M23*'Cenova nabidka ELEKTRO'!$F11</f>
        <v>0</v>
      </c>
      <c r="N71" s="122">
        <f>'NABIDKA DOPRAVCE'!$L15*'Vypocty indexu'!N23*'Cenova nabidka ELEKTRO'!$F11</f>
        <v>0</v>
      </c>
    </row>
    <row r="72" spans="2:14" outlineLevel="1">
      <c r="B72" s="60">
        <v>13</v>
      </c>
      <c r="C72" s="47" t="s">
        <v>9</v>
      </c>
      <c r="D72" s="202"/>
      <c r="E72" s="122">
        <f>'NABIDKA DOPRAVCE'!$L16*'Vypocty indexu'!E24*'Cenova nabidka ELEKTRO'!$F12</f>
        <v>0</v>
      </c>
      <c r="F72" s="122">
        <f>'NABIDKA DOPRAVCE'!$L16*'Vypocty indexu'!F24*'Cenova nabidka ELEKTRO'!$F12</f>
        <v>0</v>
      </c>
      <c r="G72" s="122">
        <f>'NABIDKA DOPRAVCE'!$L16*'Vypocty indexu'!G24*'Cenova nabidka ELEKTRO'!$F12</f>
        <v>0</v>
      </c>
      <c r="H72" s="122">
        <f>'NABIDKA DOPRAVCE'!$L16*'Vypocty indexu'!H24*'Cenova nabidka ELEKTRO'!$F12</f>
        <v>0</v>
      </c>
      <c r="I72" s="122">
        <f>'NABIDKA DOPRAVCE'!$L16*'Vypocty indexu'!I24*'Cenova nabidka ELEKTRO'!$F12</f>
        <v>0</v>
      </c>
      <c r="J72" s="122">
        <f>'NABIDKA DOPRAVCE'!$L16*'Vypocty indexu'!J24*'Cenova nabidka ELEKTRO'!$F12</f>
        <v>0</v>
      </c>
      <c r="K72" s="122">
        <f>'NABIDKA DOPRAVCE'!$L16*'Vypocty indexu'!K24*'Cenova nabidka ELEKTRO'!$F12</f>
        <v>0</v>
      </c>
      <c r="L72" s="122">
        <f>'NABIDKA DOPRAVCE'!$L16*'Vypocty indexu'!L24*'Cenova nabidka ELEKTRO'!$F12</f>
        <v>0</v>
      </c>
      <c r="M72" s="122">
        <f>'NABIDKA DOPRAVCE'!$L16*'Vypocty indexu'!M24*'Cenova nabidka ELEKTRO'!$F12</f>
        <v>0</v>
      </c>
      <c r="N72" s="122">
        <f>'NABIDKA DOPRAVCE'!$L16*'Vypocty indexu'!N24*'Cenova nabidka ELEKTRO'!$F12</f>
        <v>0</v>
      </c>
    </row>
    <row r="73" spans="2:14" outlineLevel="1">
      <c r="B73" s="60" t="s">
        <v>28</v>
      </c>
      <c r="C73" s="47" t="s">
        <v>59</v>
      </c>
      <c r="D73" s="202"/>
      <c r="E73" s="122">
        <f>'NABIDKA DOPRAVCE'!$L17*'Vypocty indexu'!E25*'Cenova nabidka ELEKTRO'!$F13</f>
        <v>0</v>
      </c>
      <c r="F73" s="122">
        <f>'NABIDKA DOPRAVCE'!$L17*'Vypocty indexu'!F25*'Cenova nabidka ELEKTRO'!$F13</f>
        <v>0</v>
      </c>
      <c r="G73" s="122">
        <f>'NABIDKA DOPRAVCE'!$L17*'Vypocty indexu'!G25*'Cenova nabidka ELEKTRO'!$F13</f>
        <v>0</v>
      </c>
      <c r="H73" s="122">
        <f>'NABIDKA DOPRAVCE'!$L17*'Vypocty indexu'!H25*'Cenova nabidka ELEKTRO'!$F13</f>
        <v>0</v>
      </c>
      <c r="I73" s="122">
        <f>'NABIDKA DOPRAVCE'!$L17*'Vypocty indexu'!I25*'Cenova nabidka ELEKTRO'!$F13</f>
        <v>0</v>
      </c>
      <c r="J73" s="122">
        <f>'NABIDKA DOPRAVCE'!$L17*'Vypocty indexu'!J25*'Cenova nabidka ELEKTRO'!$F13</f>
        <v>0</v>
      </c>
      <c r="K73" s="122">
        <f>'NABIDKA DOPRAVCE'!$L17*'Vypocty indexu'!K25*'Cenova nabidka ELEKTRO'!$F13</f>
        <v>0</v>
      </c>
      <c r="L73" s="122">
        <f>'NABIDKA DOPRAVCE'!$L17*'Vypocty indexu'!L25*'Cenova nabidka ELEKTRO'!$F13</f>
        <v>0</v>
      </c>
      <c r="M73" s="122">
        <f>'NABIDKA DOPRAVCE'!$L17*'Vypocty indexu'!M25*'Cenova nabidka ELEKTRO'!$F13</f>
        <v>0</v>
      </c>
      <c r="N73" s="122">
        <f>'NABIDKA DOPRAVCE'!$L17*'Vypocty indexu'!N25*'Cenova nabidka ELEKTRO'!$F13</f>
        <v>0</v>
      </c>
    </row>
    <row r="74" spans="2:14" outlineLevel="1">
      <c r="B74" s="60" t="s">
        <v>29</v>
      </c>
      <c r="C74" s="47" t="s">
        <v>60</v>
      </c>
      <c r="D74" s="202"/>
      <c r="E74" s="122">
        <f>'NABIDKA DOPRAVCE'!$L18*'Vypocty indexu'!E26*'Cenova nabidka ELEKTRO'!$F14</f>
        <v>0</v>
      </c>
      <c r="F74" s="122">
        <f>'NABIDKA DOPRAVCE'!$L18*'Vypocty indexu'!F26*'Cenova nabidka ELEKTRO'!$F14</f>
        <v>0</v>
      </c>
      <c r="G74" s="122">
        <f>'NABIDKA DOPRAVCE'!$L18*'Vypocty indexu'!G26*'Cenova nabidka ELEKTRO'!$F14</f>
        <v>0</v>
      </c>
      <c r="H74" s="122">
        <f>'NABIDKA DOPRAVCE'!$L18*'Vypocty indexu'!H26*'Cenova nabidka ELEKTRO'!$F14</f>
        <v>0</v>
      </c>
      <c r="I74" s="122">
        <f>'NABIDKA DOPRAVCE'!$L18*'Vypocty indexu'!I26*'Cenova nabidka ELEKTRO'!$F14</f>
        <v>0</v>
      </c>
      <c r="J74" s="122">
        <f>'NABIDKA DOPRAVCE'!$L18*'Vypocty indexu'!J26*'Cenova nabidka ELEKTRO'!$F14</f>
        <v>0</v>
      </c>
      <c r="K74" s="122">
        <f>'NABIDKA DOPRAVCE'!$L18*'Vypocty indexu'!K26*'Cenova nabidka ELEKTRO'!$F14</f>
        <v>0</v>
      </c>
      <c r="L74" s="122">
        <f>'NABIDKA DOPRAVCE'!$L18*'Vypocty indexu'!L26*'Cenova nabidka ELEKTRO'!$F14</f>
        <v>0</v>
      </c>
      <c r="M74" s="122">
        <f>'NABIDKA DOPRAVCE'!$L18*'Vypocty indexu'!M26*'Cenova nabidka ELEKTRO'!$F14</f>
        <v>0</v>
      </c>
      <c r="N74" s="122">
        <f>'NABIDKA DOPRAVCE'!$L18*'Vypocty indexu'!N26*'Cenova nabidka ELEKTRO'!$F14</f>
        <v>0</v>
      </c>
    </row>
    <row r="75" spans="2:14" outlineLevel="1">
      <c r="B75" s="60">
        <v>15</v>
      </c>
      <c r="C75" s="47" t="s">
        <v>42</v>
      </c>
      <c r="D75" s="202"/>
      <c r="E75" s="122">
        <f>'NABIDKA DOPRAVCE'!$L19*'Vypocty indexu'!E27*'Cenova nabidka ELEKTRO'!$F15</f>
        <v>0</v>
      </c>
      <c r="F75" s="122">
        <f>'NABIDKA DOPRAVCE'!$L19*'Vypocty indexu'!F27*'Cenova nabidka ELEKTRO'!$F15</f>
        <v>0</v>
      </c>
      <c r="G75" s="122">
        <f>'NABIDKA DOPRAVCE'!$L19*'Vypocty indexu'!G27*'Cenova nabidka ELEKTRO'!$F15</f>
        <v>0</v>
      </c>
      <c r="H75" s="122">
        <f>'NABIDKA DOPRAVCE'!$L19*'Vypocty indexu'!H27*'Cenova nabidka ELEKTRO'!$F15</f>
        <v>0</v>
      </c>
      <c r="I75" s="122">
        <f>'NABIDKA DOPRAVCE'!$L19*'Vypocty indexu'!I27*'Cenova nabidka ELEKTRO'!$F15</f>
        <v>0</v>
      </c>
      <c r="J75" s="122">
        <f>'NABIDKA DOPRAVCE'!$L19*'Vypocty indexu'!J27*'Cenova nabidka ELEKTRO'!$F15</f>
        <v>0</v>
      </c>
      <c r="K75" s="122">
        <f>'NABIDKA DOPRAVCE'!$L19*'Vypocty indexu'!K27*'Cenova nabidka ELEKTRO'!$F15</f>
        <v>0</v>
      </c>
      <c r="L75" s="122">
        <f>'NABIDKA DOPRAVCE'!$L19*'Vypocty indexu'!L27*'Cenova nabidka ELEKTRO'!$F15</f>
        <v>0</v>
      </c>
      <c r="M75" s="122">
        <f>'NABIDKA DOPRAVCE'!$L19*'Vypocty indexu'!M27*'Cenova nabidka ELEKTRO'!$F15</f>
        <v>0</v>
      </c>
      <c r="N75" s="122">
        <f>'NABIDKA DOPRAVCE'!$L19*'Vypocty indexu'!N27*'Cenova nabidka ELEKTRO'!$F15</f>
        <v>0</v>
      </c>
    </row>
    <row r="76" spans="2:14" outlineLevel="1">
      <c r="B76" s="60" t="s">
        <v>30</v>
      </c>
      <c r="C76" s="47" t="s">
        <v>61</v>
      </c>
      <c r="D76" s="202"/>
      <c r="E76" s="122">
        <f>'NABIDKA DOPRAVCE'!$L20*'Vypocty indexu'!E28*'Cenova nabidka ELEKTRO'!$F16</f>
        <v>0</v>
      </c>
      <c r="F76" s="122">
        <f>'NABIDKA DOPRAVCE'!$L20*'Vypocty indexu'!F28*'Cenova nabidka ELEKTRO'!$F16</f>
        <v>0</v>
      </c>
      <c r="G76" s="122">
        <f>'NABIDKA DOPRAVCE'!$L20*'Vypocty indexu'!G28*'Cenova nabidka ELEKTRO'!$F16</f>
        <v>0</v>
      </c>
      <c r="H76" s="122">
        <f>'NABIDKA DOPRAVCE'!$L20*'Vypocty indexu'!H28*'Cenova nabidka ELEKTRO'!$F16</f>
        <v>0</v>
      </c>
      <c r="I76" s="122">
        <f>'NABIDKA DOPRAVCE'!$L20*'Vypocty indexu'!I28*'Cenova nabidka ELEKTRO'!$F16</f>
        <v>0</v>
      </c>
      <c r="J76" s="122">
        <f>'NABIDKA DOPRAVCE'!$L20*'Vypocty indexu'!J28*'Cenova nabidka ELEKTRO'!$F16</f>
        <v>0</v>
      </c>
      <c r="K76" s="122">
        <f>'NABIDKA DOPRAVCE'!$L20*'Vypocty indexu'!K28*'Cenova nabidka ELEKTRO'!$F16</f>
        <v>0</v>
      </c>
      <c r="L76" s="122">
        <f>'NABIDKA DOPRAVCE'!$L20*'Vypocty indexu'!L28*'Cenova nabidka ELEKTRO'!$F16</f>
        <v>0</v>
      </c>
      <c r="M76" s="122">
        <f>'NABIDKA DOPRAVCE'!$L20*'Vypocty indexu'!M28*'Cenova nabidka ELEKTRO'!$F16</f>
        <v>0</v>
      </c>
      <c r="N76" s="122">
        <f>'NABIDKA DOPRAVCE'!$L20*'Vypocty indexu'!N28*'Cenova nabidka ELEKTRO'!$F16</f>
        <v>0</v>
      </c>
    </row>
    <row r="77" spans="2:14" outlineLevel="1">
      <c r="B77" s="60" t="s">
        <v>31</v>
      </c>
      <c r="C77" s="47" t="s">
        <v>62</v>
      </c>
      <c r="D77" s="202"/>
      <c r="E77" s="122">
        <f>'NABIDKA DOPRAVCE'!$L21*'Vypocty indexu'!E29*'Cenova nabidka ELEKTRO'!$F17</f>
        <v>0</v>
      </c>
      <c r="F77" s="122">
        <f>'NABIDKA DOPRAVCE'!$L21*'Vypocty indexu'!F29*'Cenova nabidka ELEKTRO'!$F17</f>
        <v>0</v>
      </c>
      <c r="G77" s="122">
        <f>'NABIDKA DOPRAVCE'!$L21*'Vypocty indexu'!G29*'Cenova nabidka ELEKTRO'!$F17</f>
        <v>0</v>
      </c>
      <c r="H77" s="122">
        <f>'NABIDKA DOPRAVCE'!$L21*'Vypocty indexu'!H29*'Cenova nabidka ELEKTRO'!$F17</f>
        <v>0</v>
      </c>
      <c r="I77" s="122">
        <f>'NABIDKA DOPRAVCE'!$L21*'Vypocty indexu'!I29*'Cenova nabidka ELEKTRO'!$F17</f>
        <v>0</v>
      </c>
      <c r="J77" s="122">
        <f>'NABIDKA DOPRAVCE'!$L21*'Vypocty indexu'!J29*'Cenova nabidka ELEKTRO'!$F17</f>
        <v>0</v>
      </c>
      <c r="K77" s="122">
        <f>'NABIDKA DOPRAVCE'!$L21*'Vypocty indexu'!K29*'Cenova nabidka ELEKTRO'!$F17</f>
        <v>0</v>
      </c>
      <c r="L77" s="122">
        <f>'NABIDKA DOPRAVCE'!$L21*'Vypocty indexu'!L29*'Cenova nabidka ELEKTRO'!$F17</f>
        <v>0</v>
      </c>
      <c r="M77" s="122">
        <f>'NABIDKA DOPRAVCE'!$L21*'Vypocty indexu'!M29*'Cenova nabidka ELEKTRO'!$F17</f>
        <v>0</v>
      </c>
      <c r="N77" s="122">
        <f>'NABIDKA DOPRAVCE'!$L21*'Vypocty indexu'!N29*'Cenova nabidka ELEKTRO'!$F17</f>
        <v>0</v>
      </c>
    </row>
    <row r="78" spans="2:14" outlineLevel="1">
      <c r="B78" s="60" t="s">
        <v>40</v>
      </c>
      <c r="C78" s="47" t="s">
        <v>63</v>
      </c>
      <c r="D78" s="202"/>
      <c r="E78" s="122">
        <f>'NABIDKA DOPRAVCE'!$L22*'Vypocty indexu'!E30*'Cenova nabidka ELEKTRO'!$F18</f>
        <v>0</v>
      </c>
      <c r="F78" s="122">
        <f>'NABIDKA DOPRAVCE'!$L22*'Vypocty indexu'!F30*'Cenova nabidka ELEKTRO'!$F18</f>
        <v>0</v>
      </c>
      <c r="G78" s="122">
        <f>'NABIDKA DOPRAVCE'!$L22*'Vypocty indexu'!G30*'Cenova nabidka ELEKTRO'!$F18</f>
        <v>0</v>
      </c>
      <c r="H78" s="122">
        <f>'NABIDKA DOPRAVCE'!$L22*'Vypocty indexu'!H30*'Cenova nabidka ELEKTRO'!$F18</f>
        <v>0</v>
      </c>
      <c r="I78" s="122">
        <f>'NABIDKA DOPRAVCE'!$L22*'Vypocty indexu'!I30*'Cenova nabidka ELEKTRO'!$F18</f>
        <v>0</v>
      </c>
      <c r="J78" s="122">
        <f>'NABIDKA DOPRAVCE'!$L22*'Vypocty indexu'!J30*'Cenova nabidka ELEKTRO'!$F18</f>
        <v>0</v>
      </c>
      <c r="K78" s="122">
        <f>'NABIDKA DOPRAVCE'!$L22*'Vypocty indexu'!K30*'Cenova nabidka ELEKTRO'!$F18</f>
        <v>0</v>
      </c>
      <c r="L78" s="122">
        <f>'NABIDKA DOPRAVCE'!$L22*'Vypocty indexu'!L30*'Cenova nabidka ELEKTRO'!$F18</f>
        <v>0</v>
      </c>
      <c r="M78" s="122">
        <f>'NABIDKA DOPRAVCE'!$L22*'Vypocty indexu'!M30*'Cenova nabidka ELEKTRO'!$F18</f>
        <v>0</v>
      </c>
      <c r="N78" s="122">
        <f>'NABIDKA DOPRAVCE'!$L22*'Vypocty indexu'!N30*'Cenova nabidka ELEKTRO'!$F18</f>
        <v>0</v>
      </c>
    </row>
    <row r="79" spans="2:14" outlineLevel="1">
      <c r="B79" s="60" t="s">
        <v>41</v>
      </c>
      <c r="C79" s="47" t="s">
        <v>64</v>
      </c>
      <c r="D79" s="202"/>
      <c r="E79" s="122">
        <f>'NABIDKA DOPRAVCE'!$L23*'Vypocty indexu'!E31*'Cenova nabidka ELEKTRO'!$F19</f>
        <v>0</v>
      </c>
      <c r="F79" s="122">
        <f>'NABIDKA DOPRAVCE'!$L23*'Vypocty indexu'!F31*'Cenova nabidka ELEKTRO'!$F19</f>
        <v>0</v>
      </c>
      <c r="G79" s="122">
        <f>'NABIDKA DOPRAVCE'!$L23*'Vypocty indexu'!G31*'Cenova nabidka ELEKTRO'!$F19</f>
        <v>0</v>
      </c>
      <c r="H79" s="122">
        <f>'NABIDKA DOPRAVCE'!$L23*'Vypocty indexu'!H31*'Cenova nabidka ELEKTRO'!$F19</f>
        <v>0</v>
      </c>
      <c r="I79" s="122">
        <f>'NABIDKA DOPRAVCE'!$L23*'Vypocty indexu'!I31*'Cenova nabidka ELEKTRO'!$F19</f>
        <v>0</v>
      </c>
      <c r="J79" s="122">
        <f>'NABIDKA DOPRAVCE'!$L23*'Vypocty indexu'!J31*'Cenova nabidka ELEKTRO'!$F19</f>
        <v>0</v>
      </c>
      <c r="K79" s="122">
        <f>'NABIDKA DOPRAVCE'!$L23*'Vypocty indexu'!K31*'Cenova nabidka ELEKTRO'!$F19</f>
        <v>0</v>
      </c>
      <c r="L79" s="122">
        <f>'NABIDKA DOPRAVCE'!$L23*'Vypocty indexu'!L31*'Cenova nabidka ELEKTRO'!$F19</f>
        <v>0</v>
      </c>
      <c r="M79" s="122">
        <f>'NABIDKA DOPRAVCE'!$L23*'Vypocty indexu'!M31*'Cenova nabidka ELEKTRO'!$F19</f>
        <v>0</v>
      </c>
      <c r="N79" s="122">
        <f>'NABIDKA DOPRAVCE'!$L23*'Vypocty indexu'!N31*'Cenova nabidka ELEKTRO'!$F19</f>
        <v>0</v>
      </c>
    </row>
    <row r="80" spans="2:14" outlineLevel="1">
      <c r="B80" s="60">
        <v>18</v>
      </c>
      <c r="C80" s="47" t="s">
        <v>13</v>
      </c>
      <c r="D80" s="202"/>
      <c r="E80" s="122">
        <f>'NABIDKA DOPRAVCE'!$L24*'Vypocty indexu'!E32*'Cenova nabidka ELEKTRO'!$F20</f>
        <v>0</v>
      </c>
      <c r="F80" s="122">
        <f>'NABIDKA DOPRAVCE'!$L24*'Vypocty indexu'!F32*'Cenova nabidka ELEKTRO'!$F20</f>
        <v>0</v>
      </c>
      <c r="G80" s="122">
        <f>'NABIDKA DOPRAVCE'!$L24*'Vypocty indexu'!G32*'Cenova nabidka ELEKTRO'!$F20</f>
        <v>0</v>
      </c>
      <c r="H80" s="122">
        <f>'NABIDKA DOPRAVCE'!$L24*'Vypocty indexu'!H32*'Cenova nabidka ELEKTRO'!$F20</f>
        <v>0</v>
      </c>
      <c r="I80" s="122">
        <f>'NABIDKA DOPRAVCE'!$L24*'Vypocty indexu'!I32*'Cenova nabidka ELEKTRO'!$F20</f>
        <v>0</v>
      </c>
      <c r="J80" s="122">
        <f>'NABIDKA DOPRAVCE'!$L24*'Vypocty indexu'!J32*'Cenova nabidka ELEKTRO'!$F20</f>
        <v>0</v>
      </c>
      <c r="K80" s="122">
        <f>'NABIDKA DOPRAVCE'!$L24*'Vypocty indexu'!K32*'Cenova nabidka ELEKTRO'!$F20</f>
        <v>0</v>
      </c>
      <c r="L80" s="122">
        <f>'NABIDKA DOPRAVCE'!$L24*'Vypocty indexu'!L32*'Cenova nabidka ELEKTRO'!$F20</f>
        <v>0</v>
      </c>
      <c r="M80" s="122">
        <f>'NABIDKA DOPRAVCE'!$L24*'Vypocty indexu'!M32*'Cenova nabidka ELEKTRO'!$F20</f>
        <v>0</v>
      </c>
      <c r="N80" s="122">
        <f>'NABIDKA DOPRAVCE'!$L24*'Vypocty indexu'!N32*'Cenova nabidka ELEKTRO'!$F20</f>
        <v>0</v>
      </c>
    </row>
    <row r="81" spans="2:15" outlineLevel="1">
      <c r="B81" s="60">
        <v>19</v>
      </c>
      <c r="C81" s="47" t="s">
        <v>14</v>
      </c>
      <c r="D81" s="202"/>
      <c r="E81" s="122">
        <f>'NABIDKA DOPRAVCE'!$L25*'Vypocty indexu'!E33*'Cenova nabidka ELEKTRO'!$F21</f>
        <v>0</v>
      </c>
      <c r="F81" s="122">
        <f>'NABIDKA DOPRAVCE'!$L25*'Vypocty indexu'!F33*'Cenova nabidka ELEKTRO'!$F21</f>
        <v>0</v>
      </c>
      <c r="G81" s="122">
        <f>'NABIDKA DOPRAVCE'!$L25*'Vypocty indexu'!G33*'Cenova nabidka ELEKTRO'!$F21</f>
        <v>0</v>
      </c>
      <c r="H81" s="122">
        <f>'NABIDKA DOPRAVCE'!$L25*'Vypocty indexu'!H33*'Cenova nabidka ELEKTRO'!$F21</f>
        <v>0</v>
      </c>
      <c r="I81" s="122">
        <f>'NABIDKA DOPRAVCE'!$L25*'Vypocty indexu'!I33*'Cenova nabidka ELEKTRO'!$F21</f>
        <v>0</v>
      </c>
      <c r="J81" s="122">
        <f>'NABIDKA DOPRAVCE'!$L25*'Vypocty indexu'!J33*'Cenova nabidka ELEKTRO'!$F21</f>
        <v>0</v>
      </c>
      <c r="K81" s="122">
        <f>'NABIDKA DOPRAVCE'!$L25*'Vypocty indexu'!K33*'Cenova nabidka ELEKTRO'!$F21</f>
        <v>0</v>
      </c>
      <c r="L81" s="122">
        <f>'NABIDKA DOPRAVCE'!$L25*'Vypocty indexu'!L33*'Cenova nabidka ELEKTRO'!$F21</f>
        <v>0</v>
      </c>
      <c r="M81" s="122">
        <f>'NABIDKA DOPRAVCE'!$L25*'Vypocty indexu'!M33*'Cenova nabidka ELEKTRO'!$F21</f>
        <v>0</v>
      </c>
      <c r="N81" s="122">
        <f>'NABIDKA DOPRAVCE'!$L25*'Vypocty indexu'!N33*'Cenova nabidka ELEKTRO'!$F21</f>
        <v>0</v>
      </c>
    </row>
    <row r="82" spans="2:15" outlineLevel="1">
      <c r="B82" s="60">
        <v>20</v>
      </c>
      <c r="C82" s="47" t="s">
        <v>15</v>
      </c>
      <c r="D82" s="202"/>
      <c r="E82" s="122">
        <f>'NABIDKA DOPRAVCE'!$L26*'Vypocty indexu'!E34*'Cenova nabidka ELEKTRO'!$F22</f>
        <v>0</v>
      </c>
      <c r="F82" s="122">
        <f>'NABIDKA DOPRAVCE'!$L26*'Vypocty indexu'!F34*'Cenova nabidka ELEKTRO'!$F22</f>
        <v>0</v>
      </c>
      <c r="G82" s="122">
        <f>'NABIDKA DOPRAVCE'!$L26*'Vypocty indexu'!G34*'Cenova nabidka ELEKTRO'!$F22</f>
        <v>0</v>
      </c>
      <c r="H82" s="122">
        <f>'NABIDKA DOPRAVCE'!$L26*'Vypocty indexu'!H34*'Cenova nabidka ELEKTRO'!$F22</f>
        <v>0</v>
      </c>
      <c r="I82" s="122">
        <f>'NABIDKA DOPRAVCE'!$L26*'Vypocty indexu'!I34*'Cenova nabidka ELEKTRO'!$F22</f>
        <v>0</v>
      </c>
      <c r="J82" s="122">
        <f>'NABIDKA DOPRAVCE'!$L26*'Vypocty indexu'!J34*'Cenova nabidka ELEKTRO'!$F22</f>
        <v>0</v>
      </c>
      <c r="K82" s="122">
        <f>'NABIDKA DOPRAVCE'!$L26*'Vypocty indexu'!K34*'Cenova nabidka ELEKTRO'!$F22</f>
        <v>0</v>
      </c>
      <c r="L82" s="122">
        <f>'NABIDKA DOPRAVCE'!$L26*'Vypocty indexu'!L34*'Cenova nabidka ELEKTRO'!$F22</f>
        <v>0</v>
      </c>
      <c r="M82" s="122">
        <f>'NABIDKA DOPRAVCE'!$L26*'Vypocty indexu'!M34*'Cenova nabidka ELEKTRO'!$F22</f>
        <v>0</v>
      </c>
      <c r="N82" s="122">
        <f>'NABIDKA DOPRAVCE'!$L26*'Vypocty indexu'!N34*'Cenova nabidka ELEKTRO'!$F22</f>
        <v>0</v>
      </c>
    </row>
    <row r="83" spans="2:15" outlineLevel="1">
      <c r="B83" s="60">
        <v>21</v>
      </c>
      <c r="C83" s="47" t="s">
        <v>16</v>
      </c>
      <c r="D83" s="202"/>
      <c r="E83" s="122">
        <f>'NABIDKA DOPRAVCE'!$L27*'Vypocty indexu'!E35*'Cenova nabidka ELEKTRO'!$F23</f>
        <v>0</v>
      </c>
      <c r="F83" s="122">
        <f>'NABIDKA DOPRAVCE'!$L27*'Vypocty indexu'!F35*'Cenova nabidka ELEKTRO'!$F23</f>
        <v>0</v>
      </c>
      <c r="G83" s="122">
        <f>'NABIDKA DOPRAVCE'!$L27*'Vypocty indexu'!G35*'Cenova nabidka ELEKTRO'!$F23</f>
        <v>0</v>
      </c>
      <c r="H83" s="122">
        <f>'NABIDKA DOPRAVCE'!$L27*'Vypocty indexu'!H35*'Cenova nabidka ELEKTRO'!$F23</f>
        <v>0</v>
      </c>
      <c r="I83" s="122">
        <f>'NABIDKA DOPRAVCE'!$L27*'Vypocty indexu'!I35*'Cenova nabidka ELEKTRO'!$F23</f>
        <v>0</v>
      </c>
      <c r="J83" s="122">
        <f>'NABIDKA DOPRAVCE'!$L27*'Vypocty indexu'!J35*'Cenova nabidka ELEKTRO'!$F23</f>
        <v>0</v>
      </c>
      <c r="K83" s="122">
        <f>'NABIDKA DOPRAVCE'!$L27*'Vypocty indexu'!K35*'Cenova nabidka ELEKTRO'!$F23</f>
        <v>0</v>
      </c>
      <c r="L83" s="122">
        <f>'NABIDKA DOPRAVCE'!$L27*'Vypocty indexu'!L35*'Cenova nabidka ELEKTRO'!$F23</f>
        <v>0</v>
      </c>
      <c r="M83" s="122">
        <f>'NABIDKA DOPRAVCE'!$L27*'Vypocty indexu'!M35*'Cenova nabidka ELEKTRO'!$F23</f>
        <v>0</v>
      </c>
      <c r="N83" s="122">
        <f>'NABIDKA DOPRAVCE'!$L27*'Vypocty indexu'!N35*'Cenova nabidka ELEKTRO'!$F23</f>
        <v>0</v>
      </c>
    </row>
    <row r="84" spans="2:15" outlineLevel="1">
      <c r="B84" s="60">
        <v>22</v>
      </c>
      <c r="C84" s="47" t="s">
        <v>17</v>
      </c>
      <c r="D84" s="202"/>
      <c r="E84" s="122">
        <f>'NABIDKA DOPRAVCE'!$L28*'Vypocty indexu'!E36*'Cenova nabidka ELEKTRO'!$F24</f>
        <v>0</v>
      </c>
      <c r="F84" s="122">
        <f>'NABIDKA DOPRAVCE'!$L28*'Vypocty indexu'!F36*'Cenova nabidka ELEKTRO'!$F24</f>
        <v>0</v>
      </c>
      <c r="G84" s="122">
        <f>'NABIDKA DOPRAVCE'!$L28*'Vypocty indexu'!G36*'Cenova nabidka ELEKTRO'!$F24</f>
        <v>0</v>
      </c>
      <c r="H84" s="122">
        <f>'NABIDKA DOPRAVCE'!$L28*'Vypocty indexu'!H36*'Cenova nabidka ELEKTRO'!$F24</f>
        <v>0</v>
      </c>
      <c r="I84" s="122">
        <f>'NABIDKA DOPRAVCE'!$L28*'Vypocty indexu'!I36*'Cenova nabidka ELEKTRO'!$F24</f>
        <v>0</v>
      </c>
      <c r="J84" s="122">
        <f>'NABIDKA DOPRAVCE'!$L28*'Vypocty indexu'!J36*'Cenova nabidka ELEKTRO'!$F24</f>
        <v>0</v>
      </c>
      <c r="K84" s="122">
        <f>'NABIDKA DOPRAVCE'!$L28*'Vypocty indexu'!K36*'Cenova nabidka ELEKTRO'!$F24</f>
        <v>0</v>
      </c>
      <c r="L84" s="122">
        <f>'NABIDKA DOPRAVCE'!$L28*'Vypocty indexu'!L36*'Cenova nabidka ELEKTRO'!$F24</f>
        <v>0</v>
      </c>
      <c r="M84" s="122">
        <f>'NABIDKA DOPRAVCE'!$L28*'Vypocty indexu'!M36*'Cenova nabidka ELEKTRO'!$F24</f>
        <v>0</v>
      </c>
      <c r="N84" s="122">
        <f>'NABIDKA DOPRAVCE'!$L28*'Vypocty indexu'!N36*'Cenova nabidka ELEKTRO'!$F24</f>
        <v>0</v>
      </c>
    </row>
    <row r="85" spans="2:15" outlineLevel="1">
      <c r="B85" s="60">
        <v>23</v>
      </c>
      <c r="C85" s="47" t="s">
        <v>18</v>
      </c>
      <c r="D85" s="202"/>
      <c r="E85" s="122">
        <f>'NABIDKA DOPRAVCE'!$L29*'Vypocty indexu'!E37*'Cenova nabidka ELEKTRO'!$F25</f>
        <v>0</v>
      </c>
      <c r="F85" s="122">
        <f>'NABIDKA DOPRAVCE'!$L29*'Vypocty indexu'!F37*'Cenova nabidka ELEKTRO'!$F25</f>
        <v>0</v>
      </c>
      <c r="G85" s="122">
        <f>'NABIDKA DOPRAVCE'!$L29*'Vypocty indexu'!G37*'Cenova nabidka ELEKTRO'!$F25</f>
        <v>0</v>
      </c>
      <c r="H85" s="122">
        <f>'NABIDKA DOPRAVCE'!$L29*'Vypocty indexu'!H37*'Cenova nabidka ELEKTRO'!$F25</f>
        <v>0</v>
      </c>
      <c r="I85" s="122">
        <f>'NABIDKA DOPRAVCE'!$L29*'Vypocty indexu'!I37*'Cenova nabidka ELEKTRO'!$F25</f>
        <v>0</v>
      </c>
      <c r="J85" s="122">
        <f>'NABIDKA DOPRAVCE'!$L29*'Vypocty indexu'!J37*'Cenova nabidka ELEKTRO'!$F25</f>
        <v>0</v>
      </c>
      <c r="K85" s="122">
        <f>'NABIDKA DOPRAVCE'!$L29*'Vypocty indexu'!K37*'Cenova nabidka ELEKTRO'!$F25</f>
        <v>0</v>
      </c>
      <c r="L85" s="122">
        <f>'NABIDKA DOPRAVCE'!$L29*'Vypocty indexu'!L37*'Cenova nabidka ELEKTRO'!$F25</f>
        <v>0</v>
      </c>
      <c r="M85" s="122">
        <f>'NABIDKA DOPRAVCE'!$L29*'Vypocty indexu'!M37*'Cenova nabidka ELEKTRO'!$F25</f>
        <v>0</v>
      </c>
      <c r="N85" s="122">
        <f>'NABIDKA DOPRAVCE'!$L29*'Vypocty indexu'!N37*'Cenova nabidka ELEKTRO'!$F25</f>
        <v>0</v>
      </c>
    </row>
    <row r="86" spans="2:15" outlineLevel="1">
      <c r="B86" s="60">
        <v>24</v>
      </c>
      <c r="C86" s="47" t="s">
        <v>19</v>
      </c>
      <c r="D86" s="202"/>
      <c r="E86" s="122">
        <f>'NABIDKA DOPRAVCE'!$L30*'Vypocty indexu'!E38*'Cenova nabidka ELEKTRO'!$F26</f>
        <v>0</v>
      </c>
      <c r="F86" s="122">
        <f>'NABIDKA DOPRAVCE'!$L30*'Vypocty indexu'!F38*'Cenova nabidka ELEKTRO'!$F26</f>
        <v>0</v>
      </c>
      <c r="G86" s="122">
        <f>'NABIDKA DOPRAVCE'!$L30*'Vypocty indexu'!G38*'Cenova nabidka ELEKTRO'!$F26</f>
        <v>0</v>
      </c>
      <c r="H86" s="122">
        <f>'NABIDKA DOPRAVCE'!$L30*'Vypocty indexu'!H38*'Cenova nabidka ELEKTRO'!$F26</f>
        <v>0</v>
      </c>
      <c r="I86" s="122">
        <f>'NABIDKA DOPRAVCE'!$L30*'Vypocty indexu'!I38*'Cenova nabidka ELEKTRO'!$F26</f>
        <v>0</v>
      </c>
      <c r="J86" s="122">
        <f>'NABIDKA DOPRAVCE'!$L30*'Vypocty indexu'!J38*'Cenova nabidka ELEKTRO'!$F26</f>
        <v>0</v>
      </c>
      <c r="K86" s="122">
        <f>'NABIDKA DOPRAVCE'!$L30*'Vypocty indexu'!K38*'Cenova nabidka ELEKTRO'!$F26</f>
        <v>0</v>
      </c>
      <c r="L86" s="122">
        <f>'NABIDKA DOPRAVCE'!$L30*'Vypocty indexu'!L38*'Cenova nabidka ELEKTRO'!$F26</f>
        <v>0</v>
      </c>
      <c r="M86" s="122">
        <f>'NABIDKA DOPRAVCE'!$L30*'Vypocty indexu'!M38*'Cenova nabidka ELEKTRO'!$F26</f>
        <v>0</v>
      </c>
      <c r="N86" s="122">
        <f>'NABIDKA DOPRAVCE'!$L30*'Vypocty indexu'!N38*'Cenova nabidka ELEKTRO'!$F26</f>
        <v>0</v>
      </c>
    </row>
    <row r="87" spans="2:15" outlineLevel="1">
      <c r="B87" s="60">
        <v>25</v>
      </c>
      <c r="C87" s="47" t="s">
        <v>20</v>
      </c>
      <c r="D87" s="202"/>
      <c r="E87" s="122">
        <f>'NABIDKA DOPRAVCE'!$L31*'Vypocty indexu'!E39*'Cenova nabidka ELEKTRO'!$F27</f>
        <v>0</v>
      </c>
      <c r="F87" s="122">
        <f>'NABIDKA DOPRAVCE'!$L31*'Vypocty indexu'!F39*'Cenova nabidka ELEKTRO'!$F27</f>
        <v>0</v>
      </c>
      <c r="G87" s="122">
        <f>'NABIDKA DOPRAVCE'!$L31*'Vypocty indexu'!G39*'Cenova nabidka ELEKTRO'!$F27</f>
        <v>0</v>
      </c>
      <c r="H87" s="122">
        <f>'NABIDKA DOPRAVCE'!$L31*'Vypocty indexu'!H39*'Cenova nabidka ELEKTRO'!$F27</f>
        <v>0</v>
      </c>
      <c r="I87" s="122">
        <f>'NABIDKA DOPRAVCE'!$L31*'Vypocty indexu'!I39*'Cenova nabidka ELEKTRO'!$F27</f>
        <v>0</v>
      </c>
      <c r="J87" s="122">
        <f>'NABIDKA DOPRAVCE'!$L31*'Vypocty indexu'!J39*'Cenova nabidka ELEKTRO'!$F27</f>
        <v>0</v>
      </c>
      <c r="K87" s="122">
        <f>'NABIDKA DOPRAVCE'!$L31*'Vypocty indexu'!K39*'Cenova nabidka ELEKTRO'!$F27</f>
        <v>0</v>
      </c>
      <c r="L87" s="122">
        <f>'NABIDKA DOPRAVCE'!$L31*'Vypocty indexu'!L39*'Cenova nabidka ELEKTRO'!$F27</f>
        <v>0</v>
      </c>
      <c r="M87" s="122">
        <f>'NABIDKA DOPRAVCE'!$L31*'Vypocty indexu'!M39*'Cenova nabidka ELEKTRO'!$F27</f>
        <v>0</v>
      </c>
      <c r="N87" s="122">
        <f>'NABIDKA DOPRAVCE'!$L31*'Vypocty indexu'!N39*'Cenova nabidka ELEKTRO'!$F27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DOPRAVCE'!$L33*'Vypocty indexu'!E41*'Cenova nabidka ELEKTRO'!$F29</f>
        <v>0</v>
      </c>
      <c r="F89" s="122">
        <f>'NABIDKA DOPRAVCE'!$L33*'Vypocty indexu'!F41*'Cenova nabidka ELEKTRO'!$F29</f>
        <v>0</v>
      </c>
      <c r="G89" s="122">
        <f>'NABIDKA DOPRAVCE'!$L33*'Vypocty indexu'!G41*'Cenova nabidka ELEKTRO'!$F29</f>
        <v>0</v>
      </c>
      <c r="H89" s="122">
        <f>'NABIDKA DOPRAVCE'!$L33*'Vypocty indexu'!H41*'Cenova nabidka ELEKTRO'!$F29</f>
        <v>0</v>
      </c>
      <c r="I89" s="122">
        <f>'NABIDKA DOPRAVCE'!$L33*'Vypocty indexu'!I41*'Cenova nabidka ELEKTRO'!$F29</f>
        <v>0</v>
      </c>
      <c r="J89" s="122">
        <f>'NABIDKA DOPRAVCE'!$L33*'Vypocty indexu'!J41*'Cenova nabidka ELEKTRO'!$F29</f>
        <v>0</v>
      </c>
      <c r="K89" s="122">
        <f>'NABIDKA DOPRAVCE'!$L33*'Vypocty indexu'!K41*'Cenova nabidka ELEKTRO'!$F29</f>
        <v>0</v>
      </c>
      <c r="L89" s="122">
        <f>'NABIDKA DOPRAVCE'!$L33*'Vypocty indexu'!L41*'Cenova nabidka ELEKTRO'!$F29</f>
        <v>0</v>
      </c>
      <c r="M89" s="122">
        <f>'NABIDKA DOPRAVCE'!$L33*'Vypocty indexu'!M41*'Cenova nabidka ELEKTRO'!$F29</f>
        <v>0</v>
      </c>
      <c r="N89" s="122">
        <f>'NABIDKA DOPRAVCE'!$L33*'Vypocty indexu'!N41*'Cenova nabidka ELEKTRO'!$F29</f>
        <v>0</v>
      </c>
    </row>
    <row r="90" spans="2:15" outlineLevel="1">
      <c r="B90" s="60">
        <v>98</v>
      </c>
      <c r="C90" s="47" t="s">
        <v>44</v>
      </c>
      <c r="D90" s="202"/>
      <c r="E90" s="122">
        <f>'NABIDKA DOPRAVCE'!$L34*'Vypocty indexu'!E42*'Cenova nabidka ELEKTRO'!$F30</f>
        <v>0</v>
      </c>
      <c r="F90" s="122">
        <f>'NABIDKA DOPRAVCE'!$L34*'Vypocty indexu'!F42*'Cenova nabidka ELEKTRO'!$F30</f>
        <v>0</v>
      </c>
      <c r="G90" s="122">
        <f>'NABIDKA DOPRAVCE'!$L34*'Vypocty indexu'!G42*'Cenova nabidka ELEKTRO'!$F30</f>
        <v>0</v>
      </c>
      <c r="H90" s="122">
        <f>'NABIDKA DOPRAVCE'!$L34*'Vypocty indexu'!H42*'Cenova nabidka ELEKTRO'!$F30</f>
        <v>0</v>
      </c>
      <c r="I90" s="122">
        <f>'NABIDKA DOPRAVCE'!$L34*'Vypocty indexu'!I42*'Cenova nabidka ELEKTRO'!$F30</f>
        <v>0</v>
      </c>
      <c r="J90" s="122">
        <f>'NABIDKA DOPRAVCE'!$L34*'Vypocty indexu'!J42*'Cenova nabidka ELEKTRO'!$F30</f>
        <v>0</v>
      </c>
      <c r="K90" s="122">
        <f>'NABIDKA DOPRAVCE'!$L34*'Vypocty indexu'!K42*'Cenova nabidka ELEKTRO'!$F30</f>
        <v>0</v>
      </c>
      <c r="L90" s="122">
        <f>'NABIDKA DOPRAVCE'!$L34*'Vypocty indexu'!L42*'Cenova nabidka ELEKTRO'!$F30</f>
        <v>0</v>
      </c>
      <c r="M90" s="122">
        <f>'NABIDKA DOPRAVCE'!$L34*'Vypocty indexu'!M42*'Cenova nabidka ELEKTRO'!$F30</f>
        <v>0</v>
      </c>
      <c r="N90" s="122">
        <f>'NABIDKA DOPRAVCE'!$L34*'Vypocty indexu'!N42*'Cenova nabidka ELEKTRO'!$F30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0"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O74"/>
  <sheetViews>
    <sheetView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14" width="14.7109375" style="9" customWidth="1"/>
    <col min="15" max="15" width="4.7109375" style="92" customWidth="1"/>
    <col min="16" max="16384" width="9.140625" style="9" hidden="1"/>
  </cols>
  <sheetData>
    <row r="1" spans="2:15" s="10" customFormat="1">
      <c r="O1" s="53"/>
    </row>
    <row r="2" spans="2:15" s="10" customFormat="1">
      <c r="B2" s="11" t="s">
        <v>92</v>
      </c>
      <c r="O2" s="53"/>
    </row>
    <row r="3" spans="2:15" s="10" customFormat="1">
      <c r="E3" s="10" t="s">
        <v>74</v>
      </c>
      <c r="H3" s="10" t="s">
        <v>75</v>
      </c>
      <c r="K3" s="10" t="s">
        <v>76</v>
      </c>
      <c r="N3" s="10" t="s">
        <v>77</v>
      </c>
      <c r="O3" s="53"/>
    </row>
    <row r="4" spans="2:15" s="10" customFormat="1">
      <c r="B4" s="57" t="s">
        <v>35</v>
      </c>
      <c r="C4" s="57" t="s">
        <v>65</v>
      </c>
      <c r="D4" s="58"/>
      <c r="E4" s="77">
        <f>VR</f>
        <v>1</v>
      </c>
      <c r="F4" s="78">
        <f>E4+1</f>
        <v>2</v>
      </c>
      <c r="G4" s="78">
        <f t="shared" ref="G4:N4" si="0">F4+1</f>
        <v>3</v>
      </c>
      <c r="H4" s="79">
        <f t="shared" si="0"/>
        <v>4</v>
      </c>
      <c r="I4" s="79">
        <f t="shared" si="0"/>
        <v>5</v>
      </c>
      <c r="J4" s="79">
        <f t="shared" si="0"/>
        <v>6</v>
      </c>
      <c r="K4" s="80">
        <f t="shared" si="0"/>
        <v>7</v>
      </c>
      <c r="L4" s="80">
        <f t="shared" si="0"/>
        <v>8</v>
      </c>
      <c r="M4" s="80">
        <f t="shared" si="0"/>
        <v>9</v>
      </c>
      <c r="N4" s="62">
        <f t="shared" si="0"/>
        <v>10</v>
      </c>
      <c r="O4" s="53"/>
    </row>
    <row r="5" spans="2:15" s="10" customFormat="1">
      <c r="B5" s="60" t="s">
        <v>22</v>
      </c>
      <c r="C5" s="47" t="s">
        <v>56</v>
      </c>
      <c r="D5" s="48"/>
      <c r="E5" s="75"/>
      <c r="F5" s="75"/>
      <c r="G5" s="75"/>
      <c r="H5" s="75">
        <f>'Vypocty NAFTA'!H8*5%</f>
        <v>0</v>
      </c>
      <c r="I5" s="75">
        <f>'Vypocty NAFTA'!I8*5%</f>
        <v>0</v>
      </c>
      <c r="J5" s="75">
        <f>'Vypocty NAFTA'!J8*5%</f>
        <v>0</v>
      </c>
      <c r="K5" s="75">
        <f>'Vypocty NAFTA'!K8*-3%</f>
        <v>0</v>
      </c>
      <c r="L5" s="75">
        <f>'Vypocty NAFTA'!L8*-3%</f>
        <v>0</v>
      </c>
      <c r="M5" s="75">
        <f>'Vypocty NAFTA'!M8*-3%</f>
        <v>0</v>
      </c>
      <c r="N5" s="75"/>
      <c r="O5" s="53"/>
    </row>
    <row r="6" spans="2:15" s="10" customFormat="1">
      <c r="B6" s="60" t="s">
        <v>23</v>
      </c>
      <c r="C6" s="47" t="s">
        <v>57</v>
      </c>
      <c r="D6" s="48"/>
      <c r="E6" s="75"/>
      <c r="F6" s="75">
        <v>-1000000</v>
      </c>
      <c r="G6" s="75">
        <v>-1000000</v>
      </c>
      <c r="H6" s="75">
        <f>'Vypocty NAFTA'!H9*5%</f>
        <v>0</v>
      </c>
      <c r="I6" s="75">
        <f>'Vypocty NAFTA'!I9*5%</f>
        <v>0</v>
      </c>
      <c r="J6" s="75">
        <f>'Vypocty NAFTA'!J9*5%</f>
        <v>0</v>
      </c>
      <c r="K6" s="75">
        <f>'Vypocty NAFTA'!K9*-3%</f>
        <v>0</v>
      </c>
      <c r="L6" s="75">
        <f>'Vypocty NAFTA'!L9*-3%</f>
        <v>0</v>
      </c>
      <c r="M6" s="75">
        <f>'Vypocty NAFTA'!M9*-3%</f>
        <v>0</v>
      </c>
      <c r="N6" s="75"/>
      <c r="O6" s="53"/>
    </row>
    <row r="7" spans="2:15" s="10" customFormat="1">
      <c r="B7" s="60" t="s">
        <v>24</v>
      </c>
      <c r="C7" s="47" t="s">
        <v>58</v>
      </c>
      <c r="D7" s="48"/>
      <c r="E7" s="75"/>
      <c r="F7" s="75"/>
      <c r="G7" s="75"/>
      <c r="H7" s="75">
        <f>'Vypocty NAFTA'!H10*5%</f>
        <v>0</v>
      </c>
      <c r="I7" s="75">
        <f>'Vypocty NAFTA'!I10*5%</f>
        <v>0</v>
      </c>
      <c r="J7" s="75">
        <f>'Vypocty NAFTA'!J10*5%</f>
        <v>0</v>
      </c>
      <c r="K7" s="75">
        <f>'Vypocty NAFTA'!K10*-3%</f>
        <v>0</v>
      </c>
      <c r="L7" s="75">
        <f>'Vypocty NAFTA'!L10*-3%</f>
        <v>0</v>
      </c>
      <c r="M7" s="75">
        <f>'Vypocty NAFTA'!M10*-3%</f>
        <v>0</v>
      </c>
      <c r="N7" s="75"/>
      <c r="O7" s="53"/>
    </row>
    <row r="8" spans="2:15" s="10" customFormat="1">
      <c r="B8" s="60">
        <v>12</v>
      </c>
      <c r="C8" s="47" t="s">
        <v>8</v>
      </c>
      <c r="D8" s="48"/>
      <c r="E8" s="75"/>
      <c r="F8" s="75"/>
      <c r="G8" s="75"/>
      <c r="H8" s="75">
        <f>'Vypocty NAFTA'!H12*5%</f>
        <v>0</v>
      </c>
      <c r="I8" s="75">
        <f>'Vypocty NAFTA'!I12*5%</f>
        <v>0</v>
      </c>
      <c r="J8" s="75">
        <f>'Vypocty NAFTA'!J12*5%</f>
        <v>0</v>
      </c>
      <c r="K8" s="75">
        <f>'Vypocty NAFTA'!K12*-3%</f>
        <v>0</v>
      </c>
      <c r="L8" s="75">
        <f>'Vypocty NAFTA'!L12*-3%</f>
        <v>0</v>
      </c>
      <c r="M8" s="75">
        <f>'Vypocty NAFTA'!M12*-3%</f>
        <v>0</v>
      </c>
      <c r="N8" s="75"/>
      <c r="O8" s="53"/>
    </row>
    <row r="9" spans="2:15" s="10" customFormat="1">
      <c r="B9" s="60">
        <v>13</v>
      </c>
      <c r="C9" s="47" t="s">
        <v>9</v>
      </c>
      <c r="D9" s="48"/>
      <c r="E9" s="75"/>
      <c r="F9" s="75"/>
      <c r="G9" s="75"/>
      <c r="H9" s="75">
        <f>'Vypocty NAFTA'!H13*5%</f>
        <v>0</v>
      </c>
      <c r="I9" s="75">
        <f>'Vypocty NAFTA'!I13*5%</f>
        <v>0</v>
      </c>
      <c r="J9" s="75">
        <f>'Vypocty NAFTA'!J13*5%</f>
        <v>0</v>
      </c>
      <c r="K9" s="75">
        <f>'Vypocty NAFTA'!K13*-3%</f>
        <v>0</v>
      </c>
      <c r="L9" s="75">
        <f>'Vypocty NAFTA'!L13*-3%</f>
        <v>0</v>
      </c>
      <c r="M9" s="75">
        <f>'Vypocty NAFTA'!M13*-3%</f>
        <v>0</v>
      </c>
      <c r="N9" s="75"/>
      <c r="O9" s="53"/>
    </row>
    <row r="10" spans="2:15" s="10" customFormat="1">
      <c r="B10" s="60" t="s">
        <v>28</v>
      </c>
      <c r="C10" s="47" t="s">
        <v>59</v>
      </c>
      <c r="D10" s="48"/>
      <c r="E10" s="75"/>
      <c r="F10" s="75"/>
      <c r="G10" s="75"/>
      <c r="H10" s="75">
        <f>'Vypocty NAFTA'!H14*5%</f>
        <v>0</v>
      </c>
      <c r="I10" s="75">
        <f>'Vypocty NAFTA'!I14*5%</f>
        <v>0</v>
      </c>
      <c r="J10" s="75">
        <f>'Vypocty NAFTA'!J14*5%</f>
        <v>0</v>
      </c>
      <c r="K10" s="75">
        <f>'Vypocty NAFTA'!K14*-3%</f>
        <v>0</v>
      </c>
      <c r="L10" s="75">
        <f>'Vypocty NAFTA'!L14*-3%</f>
        <v>0</v>
      </c>
      <c r="M10" s="75">
        <f>'Vypocty NAFTA'!M14*-3%</f>
        <v>0</v>
      </c>
      <c r="N10" s="75"/>
      <c r="O10" s="53"/>
    </row>
    <row r="11" spans="2:15" s="10" customFormat="1">
      <c r="B11" s="60" t="s">
        <v>29</v>
      </c>
      <c r="C11" s="47" t="s">
        <v>60</v>
      </c>
      <c r="D11" s="48"/>
      <c r="E11" s="75"/>
      <c r="F11" s="75"/>
      <c r="G11" s="75"/>
      <c r="H11" s="75">
        <f>'Vypocty NAFTA'!H15*5%</f>
        <v>0</v>
      </c>
      <c r="I11" s="75">
        <f>'Vypocty NAFTA'!I15*5%</f>
        <v>0</v>
      </c>
      <c r="J11" s="75">
        <f>'Vypocty NAFTA'!J15*5%</f>
        <v>0</v>
      </c>
      <c r="K11" s="75">
        <f>'Vypocty NAFTA'!K15*-3%</f>
        <v>0</v>
      </c>
      <c r="L11" s="75">
        <f>'Vypocty NAFTA'!L15*-3%</f>
        <v>0</v>
      </c>
      <c r="M11" s="75">
        <f>'Vypocty NAFTA'!M15*-3%</f>
        <v>0</v>
      </c>
      <c r="N11" s="75"/>
      <c r="O11" s="53"/>
    </row>
    <row r="12" spans="2:15" s="10" customFormat="1">
      <c r="B12" s="60">
        <v>15</v>
      </c>
      <c r="C12" s="47" t="s">
        <v>42</v>
      </c>
      <c r="D12" s="48"/>
      <c r="E12" s="75"/>
      <c r="F12" s="75"/>
      <c r="G12" s="75"/>
      <c r="H12" s="75">
        <f>'Vypocty NAFTA'!H16*5%</f>
        <v>0</v>
      </c>
      <c r="I12" s="75">
        <f>'Vypocty NAFTA'!I16*5%</f>
        <v>0</v>
      </c>
      <c r="J12" s="75">
        <f>'Vypocty NAFTA'!J16*5%</f>
        <v>0</v>
      </c>
      <c r="K12" s="75">
        <f>'Vypocty NAFTA'!K16*-3%</f>
        <v>0</v>
      </c>
      <c r="L12" s="75">
        <f>'Vypocty NAFTA'!L16*-3%</f>
        <v>0</v>
      </c>
      <c r="M12" s="75">
        <f>'Vypocty NAFTA'!M16*-3%</f>
        <v>0</v>
      </c>
      <c r="N12" s="75"/>
      <c r="O12" s="53"/>
    </row>
    <row r="13" spans="2:15" s="10" customFormat="1">
      <c r="B13" s="60" t="s">
        <v>30</v>
      </c>
      <c r="C13" s="47" t="s">
        <v>61</v>
      </c>
      <c r="D13" s="48"/>
      <c r="E13" s="75"/>
      <c r="F13" s="75"/>
      <c r="G13" s="75"/>
      <c r="H13" s="75">
        <f>'Vypocty NAFTA'!H17*5%</f>
        <v>0</v>
      </c>
      <c r="I13" s="75">
        <f>'Vypocty NAFTA'!I17*5%</f>
        <v>0</v>
      </c>
      <c r="J13" s="75">
        <f>'Vypocty NAFTA'!J17*5%</f>
        <v>0</v>
      </c>
      <c r="K13" s="75">
        <f>'Vypocty NAFTA'!K17*-3%</f>
        <v>0</v>
      </c>
      <c r="L13" s="75">
        <f>'Vypocty NAFTA'!L17*-3%</f>
        <v>0</v>
      </c>
      <c r="M13" s="75">
        <f>'Vypocty NAFTA'!M17*-3%</f>
        <v>0</v>
      </c>
      <c r="N13" s="75"/>
      <c r="O13" s="53"/>
    </row>
    <row r="14" spans="2:15" s="10" customFormat="1">
      <c r="B14" s="60" t="s">
        <v>31</v>
      </c>
      <c r="C14" s="47" t="s">
        <v>62</v>
      </c>
      <c r="D14" s="48"/>
      <c r="E14" s="75"/>
      <c r="F14" s="75"/>
      <c r="G14" s="75"/>
      <c r="H14" s="75">
        <f>'Vypocty NAFTA'!H18*5%</f>
        <v>0</v>
      </c>
      <c r="I14" s="75">
        <f>'Vypocty NAFTA'!I18*5%</f>
        <v>0</v>
      </c>
      <c r="J14" s="75">
        <f>'Vypocty NAFTA'!J18*5%</f>
        <v>0</v>
      </c>
      <c r="K14" s="75">
        <f>'Vypocty NAFTA'!K18*-3%</f>
        <v>0</v>
      </c>
      <c r="L14" s="75">
        <f>'Vypocty NAFTA'!L18*-3%</f>
        <v>0</v>
      </c>
      <c r="M14" s="75">
        <f>'Vypocty NAFTA'!M18*-3%</f>
        <v>0</v>
      </c>
      <c r="N14" s="75"/>
      <c r="O14" s="53"/>
    </row>
    <row r="15" spans="2:15" s="10" customFormat="1">
      <c r="B15" s="60" t="s">
        <v>40</v>
      </c>
      <c r="C15" s="47" t="s">
        <v>63</v>
      </c>
      <c r="D15" s="48"/>
      <c r="E15" s="75"/>
      <c r="F15" s="75"/>
      <c r="G15" s="75"/>
      <c r="H15" s="75">
        <f>'Vypocty NAFTA'!H19*5%</f>
        <v>0</v>
      </c>
      <c r="I15" s="75">
        <f>'Vypocty NAFTA'!I19*5%</f>
        <v>0</v>
      </c>
      <c r="J15" s="75">
        <f>'Vypocty NAFTA'!J19*5%</f>
        <v>0</v>
      </c>
      <c r="K15" s="75">
        <f>'Vypocty NAFTA'!K19*-3%</f>
        <v>0</v>
      </c>
      <c r="L15" s="75">
        <f>'Vypocty NAFTA'!L19*-3%</f>
        <v>0</v>
      </c>
      <c r="M15" s="75">
        <f>'Vypocty NAFTA'!M19*-3%</f>
        <v>0</v>
      </c>
      <c r="N15" s="75"/>
      <c r="O15" s="53"/>
    </row>
    <row r="16" spans="2:15" s="10" customFormat="1">
      <c r="B16" s="60" t="s">
        <v>41</v>
      </c>
      <c r="C16" s="47" t="s">
        <v>64</v>
      </c>
      <c r="D16" s="48"/>
      <c r="E16" s="75"/>
      <c r="F16" s="75"/>
      <c r="G16" s="75"/>
      <c r="H16" s="75">
        <f>'Vypocty NAFTA'!H20*5%</f>
        <v>0</v>
      </c>
      <c r="I16" s="75">
        <f>'Vypocty NAFTA'!I20*5%</f>
        <v>0</v>
      </c>
      <c r="J16" s="75">
        <f>'Vypocty NAFTA'!J20*5%</f>
        <v>0</v>
      </c>
      <c r="K16" s="75">
        <f>'Vypocty NAFTA'!K20*-3%</f>
        <v>0</v>
      </c>
      <c r="L16" s="75">
        <f>'Vypocty NAFTA'!L20*-3%</f>
        <v>0</v>
      </c>
      <c r="M16" s="75">
        <f>'Vypocty NAFTA'!M20*-3%</f>
        <v>0</v>
      </c>
      <c r="N16" s="75"/>
      <c r="O16" s="53"/>
    </row>
    <row r="17" spans="1:15" s="10" customFormat="1">
      <c r="B17" s="60">
        <v>18</v>
      </c>
      <c r="C17" s="47" t="s">
        <v>13</v>
      </c>
      <c r="D17" s="48"/>
      <c r="E17" s="75"/>
      <c r="F17" s="75"/>
      <c r="G17" s="75"/>
      <c r="H17" s="75">
        <f>'Vypocty NAFTA'!H21*5%</f>
        <v>0</v>
      </c>
      <c r="I17" s="75">
        <f>'Vypocty NAFTA'!I21*5%</f>
        <v>0</v>
      </c>
      <c r="J17" s="75">
        <f>'Vypocty NAFTA'!J21*5%</f>
        <v>0</v>
      </c>
      <c r="K17" s="75">
        <f>'Vypocty NAFTA'!K21*-3%</f>
        <v>0</v>
      </c>
      <c r="L17" s="75">
        <f>'Vypocty NAFTA'!L21*-3%</f>
        <v>0</v>
      </c>
      <c r="M17" s="75">
        <f>'Vypocty NAFTA'!M21*-3%</f>
        <v>0</v>
      </c>
      <c r="N17" s="75"/>
      <c r="O17" s="53"/>
    </row>
    <row r="18" spans="1:15" s="10" customFormat="1">
      <c r="B18" s="60">
        <v>19</v>
      </c>
      <c r="C18" s="47" t="s">
        <v>14</v>
      </c>
      <c r="D18" s="48"/>
      <c r="E18" s="75"/>
      <c r="F18" s="75"/>
      <c r="G18" s="75"/>
      <c r="H18" s="75">
        <f>'Vypocty NAFTA'!H22*5%</f>
        <v>0</v>
      </c>
      <c r="I18" s="75">
        <f>'Vypocty NAFTA'!I22*5%</f>
        <v>0</v>
      </c>
      <c r="J18" s="75">
        <f>'Vypocty NAFTA'!J22*5%</f>
        <v>0</v>
      </c>
      <c r="K18" s="75">
        <f>'Vypocty NAFTA'!K22*-3%</f>
        <v>0</v>
      </c>
      <c r="L18" s="75">
        <f>'Vypocty NAFTA'!L22*-3%</f>
        <v>0</v>
      </c>
      <c r="M18" s="75">
        <f>'Vypocty NAFTA'!M22*-3%</f>
        <v>0</v>
      </c>
      <c r="N18" s="75"/>
      <c r="O18" s="53"/>
    </row>
    <row r="19" spans="1:15" s="10" customFormat="1">
      <c r="B19" s="60">
        <v>20</v>
      </c>
      <c r="C19" s="47" t="s">
        <v>15</v>
      </c>
      <c r="D19" s="48"/>
      <c r="E19" s="75"/>
      <c r="F19" s="75"/>
      <c r="G19" s="75"/>
      <c r="H19" s="75">
        <f>'Vypocty NAFTA'!H23*5%</f>
        <v>0</v>
      </c>
      <c r="I19" s="75">
        <f>'Vypocty NAFTA'!I23*5%</f>
        <v>0</v>
      </c>
      <c r="J19" s="75">
        <f>'Vypocty NAFTA'!J23*5%</f>
        <v>0</v>
      </c>
      <c r="K19" s="75">
        <f>'Vypocty NAFTA'!K23*-3%</f>
        <v>0</v>
      </c>
      <c r="L19" s="75">
        <f>'Vypocty NAFTA'!L23*-3%</f>
        <v>0</v>
      </c>
      <c r="M19" s="75">
        <f>'Vypocty NAFTA'!M23*-3%</f>
        <v>0</v>
      </c>
      <c r="N19" s="75"/>
      <c r="O19" s="53"/>
    </row>
    <row r="20" spans="1:15" s="10" customFormat="1">
      <c r="B20" s="60">
        <v>21</v>
      </c>
      <c r="C20" s="47" t="s">
        <v>16</v>
      </c>
      <c r="D20" s="48"/>
      <c r="E20" s="75"/>
      <c r="F20" s="75"/>
      <c r="G20" s="75"/>
      <c r="H20" s="75">
        <f>'Vypocty NAFTA'!H24*5%</f>
        <v>0</v>
      </c>
      <c r="I20" s="75">
        <f>'Vypocty NAFTA'!I24*5%</f>
        <v>0</v>
      </c>
      <c r="J20" s="75">
        <f>'Vypocty NAFTA'!J24*5%</f>
        <v>0</v>
      </c>
      <c r="K20" s="75">
        <f>'Vypocty NAFTA'!K24*-3%</f>
        <v>0</v>
      </c>
      <c r="L20" s="75">
        <f>'Vypocty NAFTA'!L24*-3%</f>
        <v>0</v>
      </c>
      <c r="M20" s="75">
        <f>'Vypocty NAFTA'!M24*-3%</f>
        <v>0</v>
      </c>
      <c r="N20" s="75"/>
      <c r="O20" s="53"/>
    </row>
    <row r="21" spans="1:15" s="10" customFormat="1">
      <c r="B21" s="60">
        <v>22</v>
      </c>
      <c r="C21" s="47" t="s">
        <v>17</v>
      </c>
      <c r="D21" s="48"/>
      <c r="E21" s="75"/>
      <c r="F21" s="75"/>
      <c r="G21" s="75"/>
      <c r="H21" s="75">
        <f>'Vypocty NAFTA'!H25*5%</f>
        <v>0</v>
      </c>
      <c r="I21" s="75">
        <f>'Vypocty NAFTA'!I25*5%</f>
        <v>0</v>
      </c>
      <c r="J21" s="75">
        <f>'Vypocty NAFTA'!J25*5%</f>
        <v>0</v>
      </c>
      <c r="K21" s="75">
        <f>'Vypocty NAFTA'!K25*-3%</f>
        <v>0</v>
      </c>
      <c r="L21" s="75">
        <f>'Vypocty NAFTA'!L25*-3%</f>
        <v>0</v>
      </c>
      <c r="M21" s="75">
        <f>'Vypocty NAFTA'!M25*-3%</f>
        <v>0</v>
      </c>
      <c r="N21" s="75"/>
      <c r="O21" s="53"/>
    </row>
    <row r="22" spans="1:15" s="10" customFormat="1">
      <c r="B22" s="60">
        <v>23</v>
      </c>
      <c r="C22" s="47" t="s">
        <v>18</v>
      </c>
      <c r="D22" s="48"/>
      <c r="E22" s="75"/>
      <c r="F22" s="75"/>
      <c r="G22" s="75"/>
      <c r="H22" s="75">
        <f>'Vypocty NAFTA'!H26*5%</f>
        <v>0</v>
      </c>
      <c r="I22" s="75">
        <f>'Vypocty NAFTA'!I26*5%</f>
        <v>0</v>
      </c>
      <c r="J22" s="75">
        <f>'Vypocty NAFTA'!J26*5%</f>
        <v>0</v>
      </c>
      <c r="K22" s="75">
        <f>'Vypocty NAFTA'!K26*-3%</f>
        <v>0</v>
      </c>
      <c r="L22" s="75">
        <f>'Vypocty NAFTA'!L26*-3%</f>
        <v>0</v>
      </c>
      <c r="M22" s="75">
        <f>'Vypocty NAFTA'!M26*-3%</f>
        <v>0</v>
      </c>
      <c r="N22" s="75"/>
      <c r="O22" s="53"/>
    </row>
    <row r="23" spans="1:15" s="10" customFormat="1">
      <c r="B23" s="60">
        <v>24</v>
      </c>
      <c r="C23" s="47" t="s">
        <v>19</v>
      </c>
      <c r="D23" s="48"/>
      <c r="E23" s="75"/>
      <c r="F23" s="75"/>
      <c r="G23" s="75"/>
      <c r="H23" s="75">
        <f>'Vypocty NAFTA'!H27*5%</f>
        <v>0</v>
      </c>
      <c r="I23" s="75">
        <f>'Vypocty NAFTA'!I27*5%</f>
        <v>0</v>
      </c>
      <c r="J23" s="75">
        <f>'Vypocty NAFTA'!J27*5%</f>
        <v>0</v>
      </c>
      <c r="K23" s="75">
        <f>'Vypocty NAFTA'!K27*-3%</f>
        <v>0</v>
      </c>
      <c r="L23" s="75">
        <f>'Vypocty NAFTA'!L27*-3%</f>
        <v>0</v>
      </c>
      <c r="M23" s="75">
        <f>'Vypocty NAFTA'!M27*-3%</f>
        <v>0</v>
      </c>
      <c r="N23" s="75"/>
      <c r="O23" s="53"/>
    </row>
    <row r="24" spans="1:15" s="10" customFormat="1">
      <c r="B24" s="60">
        <v>25</v>
      </c>
      <c r="C24" s="47" t="s">
        <v>20</v>
      </c>
      <c r="D24" s="48"/>
      <c r="E24" s="75"/>
      <c r="F24" s="75"/>
      <c r="G24" s="75"/>
      <c r="H24" s="75">
        <f>'Vypocty NAFTA'!H28*5%</f>
        <v>0</v>
      </c>
      <c r="I24" s="75">
        <f>'Vypocty NAFTA'!I28*5%</f>
        <v>0</v>
      </c>
      <c r="J24" s="75">
        <f>'Vypocty NAFTA'!J28*5%</f>
        <v>0</v>
      </c>
      <c r="K24" s="75">
        <f>'Vypocty NAFTA'!K28*-3%</f>
        <v>0</v>
      </c>
      <c r="L24" s="75">
        <f>'Vypocty NAFTA'!L28*-3%</f>
        <v>0</v>
      </c>
      <c r="M24" s="75">
        <f>'Vypocty NAFTA'!M28*-3%</f>
        <v>0</v>
      </c>
      <c r="N24" s="75"/>
      <c r="O24" s="53"/>
    </row>
    <row r="25" spans="1:15" s="10" customFormat="1">
      <c r="B25" s="71"/>
      <c r="C25" s="47" t="s">
        <v>84</v>
      </c>
      <c r="D25" s="48"/>
      <c r="E25" s="75"/>
      <c r="F25" s="75"/>
      <c r="G25" s="75"/>
      <c r="H25" s="75">
        <f>'Vypocty NAFTA'!H30*5%</f>
        <v>0</v>
      </c>
      <c r="I25" s="75">
        <f>'Vypocty NAFTA'!I30*5%</f>
        <v>0</v>
      </c>
      <c r="J25" s="75">
        <f>'Vypocty NAFTA'!J30*5%</f>
        <v>0</v>
      </c>
      <c r="K25" s="75">
        <f>'Vypocty NAFTA'!K30*-3%</f>
        <v>0</v>
      </c>
      <c r="L25" s="75">
        <f>'Vypocty NAFTA'!L30*-3%</f>
        <v>0</v>
      </c>
      <c r="M25" s="75">
        <f>'Vypocty NAFTA'!M30*-3%</f>
        <v>0</v>
      </c>
      <c r="N25" s="75"/>
      <c r="O25" s="53"/>
    </row>
    <row r="26" spans="1:15" ht="12.75" customHeight="1">
      <c r="A26" s="10"/>
      <c r="B26" s="10"/>
      <c r="C26" s="10"/>
      <c r="D26" s="10"/>
      <c r="E26" s="10"/>
      <c r="F26" s="10"/>
      <c r="G26" s="10"/>
      <c r="H26" s="10"/>
      <c r="I26" s="10"/>
      <c r="J26" s="10"/>
      <c r="K26" s="10"/>
      <c r="L26" s="10"/>
      <c r="M26" s="10"/>
      <c r="N26" s="10"/>
      <c r="O26" s="53"/>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password="EEFD" sheet="1" objects="1" scenarios="1" formatColumns="0"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I32"/>
  <sheetViews>
    <sheetView zoomScaleNormal="100" zoomScaleSheetLayoutView="100"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10"/>
      <c r="B1" s="10"/>
      <c r="C1" s="10"/>
      <c r="D1" s="10"/>
      <c r="E1" s="10"/>
      <c r="F1" s="10"/>
      <c r="G1" s="10"/>
      <c r="H1" s="10"/>
      <c r="I1" s="10"/>
    </row>
    <row r="2" spans="1:9">
      <c r="A2" s="10"/>
      <c r="B2" s="11" t="s">
        <v>99</v>
      </c>
      <c r="C2" s="10"/>
      <c r="D2" s="10"/>
      <c r="E2" s="10"/>
      <c r="F2" s="10"/>
      <c r="G2" s="10"/>
      <c r="H2" s="10"/>
      <c r="I2" s="10"/>
    </row>
    <row r="3" spans="1:9">
      <c r="A3" s="10"/>
      <c r="B3" s="10"/>
      <c r="C3" s="10"/>
      <c r="D3" s="10"/>
      <c r="E3" s="10"/>
      <c r="F3" s="10"/>
      <c r="G3" s="10"/>
      <c r="H3" s="10"/>
      <c r="I3" s="10"/>
    </row>
    <row r="4" spans="1:9">
      <c r="A4" s="10"/>
      <c r="B4" s="579" t="s">
        <v>91</v>
      </c>
      <c r="C4" s="580"/>
      <c r="D4" s="580"/>
      <c r="E4" s="580"/>
      <c r="F4" s="580"/>
      <c r="G4" s="580"/>
      <c r="H4" s="581"/>
      <c r="I4" s="10"/>
    </row>
    <row r="5" spans="1:9">
      <c r="A5" s="10"/>
      <c r="B5" s="582"/>
      <c r="C5" s="583"/>
      <c r="D5" s="583"/>
      <c r="E5" s="583"/>
      <c r="F5" s="583"/>
      <c r="G5" s="583"/>
      <c r="H5" s="584"/>
      <c r="I5" s="10"/>
    </row>
    <row r="6" spans="1:9">
      <c r="A6" s="10"/>
      <c r="B6" s="582"/>
      <c r="C6" s="583"/>
      <c r="D6" s="583"/>
      <c r="E6" s="583"/>
      <c r="F6" s="583"/>
      <c r="G6" s="583"/>
      <c r="H6" s="584"/>
      <c r="I6" s="10"/>
    </row>
    <row r="7" spans="1:9" hidden="1">
      <c r="A7" s="10"/>
      <c r="B7" s="582"/>
      <c r="C7" s="583"/>
      <c r="D7" s="583"/>
      <c r="E7" s="583"/>
      <c r="F7" s="583"/>
      <c r="G7" s="583"/>
      <c r="H7" s="584"/>
      <c r="I7" s="10"/>
    </row>
    <row r="8" spans="1:9" hidden="1">
      <c r="A8" s="10"/>
      <c r="B8" s="582"/>
      <c r="C8" s="583"/>
      <c r="D8" s="583"/>
      <c r="E8" s="583"/>
      <c r="F8" s="583"/>
      <c r="G8" s="583"/>
      <c r="H8" s="584"/>
      <c r="I8" s="10"/>
    </row>
    <row r="9" spans="1:9" hidden="1">
      <c r="A9" s="10"/>
      <c r="B9" s="582"/>
      <c r="C9" s="583"/>
      <c r="D9" s="583"/>
      <c r="E9" s="583"/>
      <c r="F9" s="583"/>
      <c r="G9" s="583"/>
      <c r="H9" s="584"/>
      <c r="I9" s="10"/>
    </row>
    <row r="10" spans="1:9" hidden="1">
      <c r="A10" s="10"/>
      <c r="B10" s="582"/>
      <c r="C10" s="583"/>
      <c r="D10" s="583"/>
      <c r="E10" s="583"/>
      <c r="F10" s="583"/>
      <c r="G10" s="583"/>
      <c r="H10" s="584"/>
      <c r="I10" s="10"/>
    </row>
    <row r="11" spans="1:9" hidden="1">
      <c r="A11" s="10"/>
      <c r="B11" s="582"/>
      <c r="C11" s="583"/>
      <c r="D11" s="583"/>
      <c r="E11" s="583"/>
      <c r="F11" s="583"/>
      <c r="G11" s="583"/>
      <c r="H11" s="584"/>
      <c r="I11" s="10"/>
    </row>
    <row r="12" spans="1:9" hidden="1">
      <c r="A12" s="10"/>
      <c r="B12" s="582"/>
      <c r="C12" s="583"/>
      <c r="D12" s="583"/>
      <c r="E12" s="583"/>
      <c r="F12" s="583"/>
      <c r="G12" s="583"/>
      <c r="H12" s="584"/>
      <c r="I12" s="10"/>
    </row>
    <row r="13" spans="1:9" hidden="1">
      <c r="A13" s="10"/>
      <c r="B13" s="582"/>
      <c r="C13" s="583"/>
      <c r="D13" s="583"/>
      <c r="E13" s="583"/>
      <c r="F13" s="583"/>
      <c r="G13" s="583"/>
      <c r="H13" s="584"/>
      <c r="I13" s="10"/>
    </row>
    <row r="14" spans="1:9" hidden="1">
      <c r="A14" s="10"/>
      <c r="B14" s="582"/>
      <c r="C14" s="583"/>
      <c r="D14" s="583"/>
      <c r="E14" s="583"/>
      <c r="F14" s="583"/>
      <c r="G14" s="583"/>
      <c r="H14" s="584"/>
      <c r="I14" s="10"/>
    </row>
    <row r="15" spans="1:9">
      <c r="A15" s="10"/>
      <c r="B15" s="585"/>
      <c r="C15" s="586"/>
      <c r="D15" s="586"/>
      <c r="E15" s="586"/>
      <c r="F15" s="586"/>
      <c r="G15" s="586"/>
      <c r="H15" s="587"/>
      <c r="I15" s="10"/>
    </row>
    <row r="16" spans="1:9">
      <c r="A16" s="10"/>
      <c r="B16" s="10"/>
      <c r="C16" s="10"/>
      <c r="D16" s="10"/>
      <c r="E16" s="10"/>
      <c r="F16" s="10"/>
      <c r="G16" s="10"/>
      <c r="H16" s="10"/>
      <c r="I16" s="10"/>
    </row>
    <row r="17" spans="1:9">
      <c r="A17" s="10"/>
      <c r="B17" s="11" t="s">
        <v>277</v>
      </c>
      <c r="C17" s="10"/>
      <c r="D17" s="10"/>
      <c r="E17" s="10"/>
      <c r="F17" s="10"/>
      <c r="G17" s="10"/>
      <c r="H17" s="10"/>
      <c r="I17" s="10"/>
    </row>
    <row r="18" spans="1:9" hidden="1">
      <c r="A18" s="10"/>
      <c r="C18" s="10"/>
      <c r="D18" s="10"/>
      <c r="E18" s="10"/>
      <c r="F18" s="10"/>
      <c r="G18" s="10"/>
      <c r="H18" s="10"/>
      <c r="I18" s="10"/>
    </row>
    <row r="19" spans="1:9" hidden="1">
      <c r="A19" s="10"/>
      <c r="B19" s="130" t="s">
        <v>113</v>
      </c>
      <c r="C19" s="103"/>
      <c r="D19" s="103"/>
      <c r="E19" s="103"/>
      <c r="F19" s="103"/>
      <c r="G19" s="103"/>
      <c r="H19" s="104"/>
      <c r="I19" s="10"/>
    </row>
    <row r="20" spans="1:9" hidden="1">
      <c r="A20" s="10"/>
      <c r="B20" s="105"/>
      <c r="C20" s="58"/>
      <c r="D20" s="58"/>
      <c r="E20" s="58"/>
      <c r="F20" s="58"/>
      <c r="G20" s="58"/>
      <c r="H20" s="106"/>
      <c r="I20" s="10"/>
    </row>
    <row r="21" spans="1:9" hidden="1">
      <c r="A21" s="10"/>
      <c r="B21" s="105"/>
      <c r="C21" s="58"/>
      <c r="D21" s="58"/>
      <c r="E21" s="58"/>
      <c r="F21" s="58"/>
      <c r="G21" s="58"/>
      <c r="H21" s="106"/>
      <c r="I21" s="10"/>
    </row>
    <row r="22" spans="1:9" hidden="1">
      <c r="A22" s="10"/>
      <c r="B22" s="105"/>
      <c r="C22" s="58"/>
      <c r="D22" s="58"/>
      <c r="E22" s="58"/>
      <c r="F22" s="58"/>
      <c r="G22" s="58"/>
      <c r="H22" s="106"/>
      <c r="I22" s="10"/>
    </row>
    <row r="23" spans="1:9" hidden="1">
      <c r="A23" s="10"/>
      <c r="B23" s="105"/>
      <c r="C23" s="58"/>
      <c r="D23" s="58"/>
      <c r="E23" s="58"/>
      <c r="F23" s="58"/>
      <c r="G23" s="58"/>
      <c r="H23" s="106"/>
      <c r="I23" s="10"/>
    </row>
    <row r="24" spans="1:9" hidden="1">
      <c r="A24" s="10"/>
      <c r="B24" s="105"/>
      <c r="C24" s="58"/>
      <c r="D24" s="58"/>
      <c r="E24" s="58"/>
      <c r="F24" s="58"/>
      <c r="G24" s="58"/>
      <c r="H24" s="106"/>
      <c r="I24" s="10"/>
    </row>
    <row r="25" spans="1:9" hidden="1">
      <c r="A25" s="10"/>
      <c r="B25" s="131" t="s">
        <v>114</v>
      </c>
      <c r="C25" s="58"/>
      <c r="D25" s="58"/>
      <c r="E25" s="58"/>
      <c r="F25" s="58"/>
      <c r="G25" s="58"/>
      <c r="H25" s="106"/>
      <c r="I25" s="10"/>
    </row>
    <row r="26" spans="1:9" hidden="1">
      <c r="A26" s="10"/>
      <c r="B26" s="105"/>
      <c r="C26" s="58"/>
      <c r="D26" s="58"/>
      <c r="E26" s="58"/>
      <c r="F26" s="58"/>
      <c r="G26" s="58"/>
      <c r="H26" s="106"/>
      <c r="I26" s="10"/>
    </row>
    <row r="27" spans="1:9" ht="12.75" hidden="1" customHeight="1">
      <c r="A27" s="10"/>
      <c r="B27" s="105"/>
      <c r="C27" s="58"/>
      <c r="D27" s="58"/>
      <c r="E27" s="58"/>
      <c r="F27" s="58"/>
      <c r="G27" s="58"/>
      <c r="H27" s="106"/>
      <c r="I27" s="10"/>
    </row>
    <row r="28" spans="1:9" ht="12.75" hidden="1" customHeight="1">
      <c r="A28" s="10"/>
      <c r="B28" s="105"/>
      <c r="C28" s="58"/>
      <c r="D28" s="58"/>
      <c r="E28" s="58"/>
      <c r="F28" s="58"/>
      <c r="G28" s="58"/>
      <c r="H28" s="106"/>
      <c r="I28" s="10"/>
    </row>
    <row r="29" spans="1:9" ht="12.75" hidden="1" customHeight="1">
      <c r="A29" s="10"/>
      <c r="B29" s="105"/>
      <c r="C29" s="58"/>
      <c r="D29" s="58"/>
      <c r="E29" s="58"/>
      <c r="F29" s="58"/>
      <c r="G29" s="58"/>
      <c r="H29" s="106"/>
      <c r="I29" s="10"/>
    </row>
    <row r="30" spans="1:9" ht="12.75" hidden="1" customHeight="1">
      <c r="A30" s="10"/>
      <c r="B30" s="105"/>
      <c r="C30" s="58"/>
      <c r="D30" s="58"/>
      <c r="E30" s="58"/>
      <c r="F30" s="58"/>
      <c r="G30" s="58"/>
      <c r="H30" s="106"/>
      <c r="I30" s="10"/>
    </row>
    <row r="31" spans="1:9" ht="12.75" hidden="1" customHeight="1">
      <c r="A31" s="10"/>
      <c r="B31" s="88"/>
      <c r="C31" s="84"/>
      <c r="D31" s="84"/>
      <c r="E31" s="84"/>
      <c r="F31" s="84"/>
      <c r="G31" s="84"/>
      <c r="H31" s="132"/>
      <c r="I31" s="10"/>
    </row>
    <row r="32" spans="1:9" ht="12.75" customHeight="1">
      <c r="A32" s="10"/>
      <c r="B32" s="10"/>
      <c r="C32" s="10"/>
      <c r="D32" s="10"/>
      <c r="E32" s="10"/>
      <c r="F32" s="10"/>
      <c r="G32" s="10"/>
      <c r="H32" s="10"/>
      <c r="I32" s="10"/>
    </row>
  </sheetData>
  <sheetProtection password="EEFD" sheet="1" objects="1" scenarios="1" formatColumns="0" formatRows="0"/>
  <mergeCells count="1">
    <mergeCell ref="B4:H15"/>
  </mergeCells>
  <pageMargins left="0.70866141732283472" right="0.70866141732283472" top="0.78740157480314965" bottom="0.78740157480314965" header="0.31496062992125984" footer="0.31496062992125984"/>
  <pageSetup paperSize="9" scale="90" orientation="portrait"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0"/>
  </sheetPr>
  <dimension ref="A1:R100"/>
  <sheetViews>
    <sheetView tabSelected="1" zoomScaleNormal="100" zoomScaleSheetLayoutView="100" workbookViewId="0"/>
  </sheetViews>
  <sheetFormatPr defaultColWidth="0" defaultRowHeight="0" customHeight="1" zeroHeight="1"/>
  <cols>
    <col min="1" max="1" width="4.7109375" style="502" customWidth="1"/>
    <col min="2" max="2" width="6.7109375" style="502" customWidth="1"/>
    <col min="3" max="3" width="34" style="502" customWidth="1"/>
    <col min="4" max="4" width="13.42578125" style="502" bestFit="1" customWidth="1"/>
    <col min="5" max="6" width="11.7109375" style="502" customWidth="1"/>
    <col min="7" max="9" width="11.7109375" style="535" customWidth="1"/>
    <col min="10" max="15" width="11.7109375" style="502" customWidth="1"/>
    <col min="16" max="16" width="4.7109375" style="502" customWidth="1"/>
    <col min="17" max="17" width="9.140625" style="502" hidden="1" customWidth="1"/>
    <col min="18" max="18" width="0" style="502" hidden="1" customWidth="1"/>
    <col min="19" max="16384" width="9.140625" style="502" hidden="1"/>
  </cols>
  <sheetData>
    <row r="1" spans="1:16" s="363" customFormat="1" ht="12.75">
      <c r="A1" s="359"/>
      <c r="B1" s="359"/>
      <c r="C1" s="359"/>
      <c r="D1" s="359"/>
      <c r="E1" s="359"/>
      <c r="F1" s="359"/>
      <c r="G1" s="412"/>
      <c r="H1" s="412"/>
      <c r="I1" s="412"/>
      <c r="J1" s="359"/>
      <c r="K1" s="359"/>
      <c r="L1" s="359"/>
      <c r="M1" s="359"/>
      <c r="N1" s="359"/>
      <c r="O1" s="359"/>
      <c r="P1" s="359"/>
    </row>
    <row r="2" spans="1:16" s="363" customFormat="1" ht="12.75">
      <c r="A2" s="359"/>
      <c r="B2" s="413" t="s">
        <v>140</v>
      </c>
      <c r="C2" s="413"/>
      <c r="D2" s="359"/>
      <c r="E2" s="359"/>
      <c r="F2" s="359"/>
      <c r="G2" s="412"/>
      <c r="H2" s="412"/>
      <c r="I2" s="412"/>
      <c r="J2" s="359"/>
      <c r="K2" s="414" t="s">
        <v>235</v>
      </c>
      <c r="L2" s="415"/>
      <c r="M2" s="415"/>
      <c r="N2" s="412"/>
      <c r="O2" s="359"/>
      <c r="P2" s="359"/>
    </row>
    <row r="3" spans="1:16" s="363" customFormat="1" ht="12.75">
      <c r="A3" s="359"/>
      <c r="B3" s="413"/>
      <c r="C3" s="413"/>
      <c r="D3" s="359"/>
      <c r="E3" s="413"/>
      <c r="F3" s="359"/>
      <c r="G3" s="412"/>
      <c r="H3" s="412"/>
      <c r="I3" s="412"/>
      <c r="J3" s="359"/>
      <c r="K3" s="414" t="s">
        <v>236</v>
      </c>
      <c r="L3" s="415"/>
      <c r="M3" s="415"/>
      <c r="N3" s="359"/>
      <c r="O3" s="359"/>
      <c r="P3" s="359"/>
    </row>
    <row r="4" spans="1:16" s="363" customFormat="1" ht="12.75">
      <c r="A4" s="359"/>
      <c r="B4" s="413" t="s">
        <v>50</v>
      </c>
      <c r="C4" s="359"/>
      <c r="D4" s="359"/>
      <c r="E4" s="359"/>
      <c r="F4" s="359"/>
      <c r="G4" s="359"/>
      <c r="H4" s="359"/>
      <c r="I4" s="359"/>
      <c r="J4" s="359"/>
      <c r="K4" s="359"/>
      <c r="L4" s="359"/>
      <c r="M4" s="359"/>
      <c r="N4" s="359"/>
      <c r="O4" s="359"/>
      <c r="P4" s="359"/>
    </row>
    <row r="5" spans="1:16" s="363" customFormat="1" ht="12.75">
      <c r="A5" s="359"/>
      <c r="B5" s="361"/>
      <c r="C5" s="361"/>
      <c r="D5" s="361"/>
      <c r="E5" s="361"/>
      <c r="F5" s="361"/>
      <c r="G5" s="361"/>
      <c r="H5" s="361"/>
      <c r="I5" s="361"/>
      <c r="J5" s="359"/>
      <c r="K5" s="359"/>
      <c r="L5" s="359"/>
      <c r="M5" s="359"/>
      <c r="N5" s="359"/>
      <c r="O5" s="359"/>
      <c r="P5" s="359"/>
    </row>
    <row r="6" spans="1:16" s="363" customFormat="1" ht="12.75">
      <c r="A6" s="359"/>
      <c r="B6" s="364" t="s">
        <v>199</v>
      </c>
      <c r="C6" s="364"/>
      <c r="D6" s="361"/>
      <c r="E6" s="361"/>
      <c r="F6" s="361"/>
      <c r="G6" s="361"/>
      <c r="H6" s="416">
        <v>1</v>
      </c>
      <c r="I6" s="361"/>
      <c r="J6" s="359"/>
      <c r="K6" s="359"/>
      <c r="L6" s="359"/>
      <c r="M6" s="359"/>
      <c r="N6" s="359"/>
      <c r="O6" s="359"/>
      <c r="P6" s="359"/>
    </row>
    <row r="7" spans="1:16" s="363" customFormat="1" ht="12.75">
      <c r="A7" s="359"/>
      <c r="B7" s="361"/>
      <c r="C7" s="361"/>
      <c r="D7" s="361"/>
      <c r="E7" s="361"/>
      <c r="F7" s="361"/>
      <c r="G7" s="361"/>
      <c r="H7" s="361"/>
      <c r="I7" s="361"/>
      <c r="J7" s="359"/>
      <c r="K7" s="359"/>
      <c r="L7" s="359"/>
      <c r="M7" s="359"/>
      <c r="N7" s="359"/>
      <c r="O7" s="359"/>
      <c r="P7" s="359"/>
    </row>
    <row r="8" spans="1:16" s="363" customFormat="1" ht="12.75">
      <c r="A8" s="359"/>
      <c r="B8" s="364" t="s">
        <v>69</v>
      </c>
      <c r="C8" s="361"/>
      <c r="D8" s="361"/>
      <c r="E8" s="361"/>
      <c r="F8" s="417">
        <v>-0.05</v>
      </c>
      <c r="G8" s="418" t="s">
        <v>70</v>
      </c>
      <c r="H8" s="417">
        <v>0.05</v>
      </c>
      <c r="I8" s="361"/>
      <c r="J8" s="359"/>
      <c r="K8" s="359"/>
      <c r="L8" s="359"/>
      <c r="M8" s="359"/>
      <c r="N8" s="359"/>
      <c r="O8" s="359"/>
      <c r="P8" s="359"/>
    </row>
    <row r="9" spans="1:16" s="363" customFormat="1" ht="12.75">
      <c r="A9" s="359"/>
      <c r="B9" s="361"/>
      <c r="C9" s="361"/>
      <c r="D9" s="361"/>
      <c r="E9" s="361"/>
      <c r="F9" s="361"/>
      <c r="G9" s="361"/>
      <c r="H9" s="361"/>
      <c r="I9" s="361"/>
      <c r="J9" s="359"/>
      <c r="K9" s="359"/>
      <c r="L9" s="359"/>
      <c r="M9" s="359"/>
      <c r="N9" s="359"/>
      <c r="O9" s="359"/>
      <c r="P9" s="359"/>
    </row>
    <row r="10" spans="1:16" s="363" customFormat="1" ht="12.75">
      <c r="A10" s="359"/>
      <c r="B10" s="361" t="s">
        <v>200</v>
      </c>
      <c r="C10" s="361"/>
      <c r="D10" s="361"/>
      <c r="E10" s="361"/>
      <c r="F10" s="361"/>
      <c r="G10" s="361"/>
      <c r="H10" s="419">
        <v>1749317</v>
      </c>
      <c r="I10" s="361"/>
      <c r="J10" s="359"/>
      <c r="K10" s="359"/>
      <c r="L10" s="359"/>
      <c r="M10" s="359"/>
      <c r="N10" s="359"/>
      <c r="O10" s="359"/>
      <c r="P10" s="359"/>
    </row>
    <row r="11" spans="1:16" s="363" customFormat="1" ht="12.75">
      <c r="A11" s="359"/>
      <c r="B11" s="361"/>
      <c r="C11" s="361"/>
      <c r="D11" s="361"/>
      <c r="E11" s="361"/>
      <c r="F11" s="361"/>
      <c r="G11" s="361"/>
      <c r="H11" s="361"/>
      <c r="I11" s="361"/>
      <c r="J11" s="359"/>
      <c r="K11" s="359"/>
      <c r="L11" s="359"/>
      <c r="M11" s="359"/>
      <c r="N11" s="359"/>
      <c r="O11" s="359"/>
      <c r="P11" s="359"/>
    </row>
    <row r="12" spans="1:16" s="363" customFormat="1" ht="12.75">
      <c r="A12" s="359"/>
      <c r="B12" s="361" t="s">
        <v>201</v>
      </c>
      <c r="C12" s="361"/>
      <c r="D12" s="361"/>
      <c r="E12" s="361"/>
      <c r="F12" s="361"/>
      <c r="G12" s="361"/>
      <c r="H12" s="420"/>
      <c r="I12" s="361"/>
      <c r="J12" s="359"/>
      <c r="K12" s="359"/>
      <c r="L12" s="359"/>
      <c r="M12" s="359"/>
      <c r="N12" s="359"/>
      <c r="O12" s="359"/>
      <c r="P12" s="359"/>
    </row>
    <row r="13" spans="1:16" s="363" customFormat="1" ht="12.75">
      <c r="A13" s="359"/>
      <c r="B13" s="361"/>
      <c r="C13" s="361"/>
      <c r="D13" s="361"/>
      <c r="E13" s="420" t="s">
        <v>111</v>
      </c>
      <c r="F13" s="361" t="s">
        <v>123</v>
      </c>
      <c r="G13" s="361"/>
      <c r="H13" s="421">
        <v>34</v>
      </c>
      <c r="I13" s="361"/>
      <c r="J13" s="359"/>
      <c r="K13" s="359"/>
      <c r="L13" s="359"/>
      <c r="M13" s="359"/>
      <c r="N13" s="359"/>
      <c r="O13" s="359"/>
      <c r="P13" s="359"/>
    </row>
    <row r="14" spans="1:16" s="363" customFormat="1" ht="12.75">
      <c r="A14" s="359"/>
      <c r="B14" s="361"/>
      <c r="C14" s="361"/>
      <c r="D14" s="361"/>
      <c r="E14" s="361"/>
      <c r="F14" s="361" t="s">
        <v>110</v>
      </c>
      <c r="G14" s="361"/>
      <c r="H14" s="421">
        <v>34</v>
      </c>
      <c r="I14" s="361"/>
      <c r="J14" s="359"/>
      <c r="K14" s="359"/>
      <c r="L14" s="359"/>
      <c r="M14" s="359"/>
      <c r="N14" s="359"/>
      <c r="O14" s="359"/>
      <c r="P14" s="359"/>
    </row>
    <row r="15" spans="1:16" s="363" customFormat="1" ht="12.75">
      <c r="A15" s="359"/>
      <c r="B15" s="361"/>
      <c r="C15" s="361"/>
      <c r="D15" s="361"/>
      <c r="E15" s="361"/>
      <c r="F15" s="361" t="s">
        <v>265</v>
      </c>
      <c r="G15" s="361"/>
      <c r="H15" s="421">
        <v>34</v>
      </c>
      <c r="I15" s="361"/>
      <c r="J15" s="359"/>
      <c r="K15" s="359"/>
      <c r="L15" s="359"/>
      <c r="M15" s="359"/>
      <c r="N15" s="359"/>
      <c r="O15" s="359"/>
      <c r="P15" s="359"/>
    </row>
    <row r="16" spans="1:16" s="363" customFormat="1" ht="12.75">
      <c r="A16" s="359"/>
      <c r="B16" s="360"/>
      <c r="C16" s="361"/>
      <c r="D16" s="361"/>
      <c r="E16" s="361"/>
      <c r="F16" s="361"/>
      <c r="G16" s="361"/>
      <c r="H16" s="362"/>
      <c r="I16" s="361"/>
      <c r="J16" s="359"/>
      <c r="K16" s="359"/>
      <c r="L16" s="359"/>
      <c r="M16" s="359"/>
      <c r="N16" s="359"/>
      <c r="O16" s="359"/>
      <c r="P16" s="359"/>
    </row>
    <row r="17" spans="1:16" s="363" customFormat="1" ht="12.75">
      <c r="A17" s="359"/>
      <c r="B17" s="364" t="s">
        <v>231</v>
      </c>
      <c r="C17" s="361"/>
      <c r="D17" s="361"/>
      <c r="E17" s="361"/>
      <c r="F17" s="361"/>
      <c r="G17" s="361"/>
      <c r="H17" s="421">
        <v>1.1000000000000001</v>
      </c>
      <c r="I17" s="361"/>
      <c r="J17" s="359"/>
      <c r="K17" s="359"/>
      <c r="L17" s="359"/>
      <c r="M17" s="359"/>
      <c r="N17" s="359"/>
      <c r="O17" s="359"/>
      <c r="P17" s="359"/>
    </row>
    <row r="18" spans="1:16" s="363" customFormat="1" ht="12.75">
      <c r="A18" s="359"/>
      <c r="B18" s="360"/>
      <c r="C18" s="361"/>
      <c r="D18" s="361"/>
      <c r="E18" s="361"/>
      <c r="F18" s="361"/>
      <c r="G18" s="361"/>
      <c r="H18" s="362"/>
      <c r="I18" s="361"/>
      <c r="J18" s="359"/>
      <c r="K18" s="359"/>
      <c r="L18" s="359"/>
      <c r="M18" s="359"/>
      <c r="N18" s="359"/>
      <c r="O18" s="359"/>
      <c r="P18" s="359"/>
    </row>
    <row r="19" spans="1:16" s="363" customFormat="1" ht="12.75">
      <c r="A19" s="359"/>
      <c r="B19" s="364" t="s">
        <v>271</v>
      </c>
      <c r="C19" s="361"/>
      <c r="D19" s="361"/>
      <c r="E19" s="361"/>
      <c r="F19" s="361"/>
      <c r="G19" s="361"/>
      <c r="H19" s="417">
        <v>-0.1</v>
      </c>
      <c r="I19" s="361"/>
      <c r="J19" s="359"/>
      <c r="K19" s="359"/>
      <c r="L19" s="359"/>
      <c r="M19" s="359"/>
      <c r="N19" s="359"/>
      <c r="O19" s="359"/>
      <c r="P19" s="359"/>
    </row>
    <row r="20" spans="1:16" s="363" customFormat="1" ht="12.75">
      <c r="A20" s="359"/>
      <c r="B20" s="364" t="s">
        <v>112</v>
      </c>
      <c r="C20" s="361"/>
      <c r="D20" s="361"/>
      <c r="E20" s="361"/>
      <c r="F20" s="361"/>
      <c r="G20" s="361"/>
      <c r="H20" s="422">
        <v>26</v>
      </c>
      <c r="I20" s="361"/>
      <c r="J20" s="359"/>
      <c r="K20" s="359"/>
      <c r="L20" s="359"/>
      <c r="M20" s="359"/>
      <c r="N20" s="359"/>
      <c r="O20" s="359"/>
      <c r="P20" s="359"/>
    </row>
    <row r="21" spans="1:16" s="363" customFormat="1" ht="12.75">
      <c r="A21" s="359"/>
      <c r="B21" s="364"/>
      <c r="C21" s="361"/>
      <c r="D21" s="361"/>
      <c r="E21" s="361"/>
      <c r="F21" s="361"/>
      <c r="G21" s="361"/>
      <c r="H21" s="423"/>
      <c r="I21" s="361"/>
      <c r="J21" s="359"/>
      <c r="K21" s="359"/>
      <c r="L21" s="359"/>
      <c r="M21" s="359"/>
      <c r="N21" s="359"/>
      <c r="O21" s="359"/>
      <c r="P21" s="359"/>
    </row>
    <row r="22" spans="1:16" s="363" customFormat="1" ht="12.75">
      <c r="A22" s="359"/>
      <c r="B22" s="364" t="s">
        <v>243</v>
      </c>
      <c r="C22" s="361"/>
      <c r="D22" s="361"/>
      <c r="E22" s="361"/>
      <c r="F22" s="361"/>
      <c r="G22" s="361"/>
      <c r="H22" s="417">
        <v>0.25</v>
      </c>
      <c r="I22" s="361"/>
      <c r="J22" s="359"/>
      <c r="K22" s="359"/>
      <c r="L22" s="359"/>
      <c r="M22" s="359"/>
      <c r="N22" s="359"/>
      <c r="O22" s="359"/>
      <c r="P22" s="359"/>
    </row>
    <row r="23" spans="1:16" s="363" customFormat="1" ht="12.75">
      <c r="A23" s="359"/>
      <c r="B23" s="364"/>
      <c r="C23" s="361"/>
      <c r="D23" s="361"/>
      <c r="E23" s="361"/>
      <c r="F23" s="361"/>
      <c r="G23" s="361"/>
      <c r="H23" s="424"/>
      <c r="I23" s="361"/>
      <c r="J23" s="359"/>
      <c r="K23" s="359"/>
      <c r="L23" s="359"/>
      <c r="M23" s="359"/>
      <c r="N23" s="359"/>
      <c r="O23" s="359"/>
      <c r="P23" s="359"/>
    </row>
    <row r="24" spans="1:16" s="363" customFormat="1" ht="12.75">
      <c r="A24" s="359"/>
      <c r="B24" s="364" t="s">
        <v>120</v>
      </c>
      <c r="C24" s="361"/>
      <c r="D24" s="361"/>
      <c r="E24" s="361"/>
      <c r="F24" s="361"/>
      <c r="G24" s="361"/>
      <c r="H24" s="361"/>
      <c r="I24" s="361"/>
      <c r="J24" s="359"/>
      <c r="K24" s="359"/>
      <c r="L24" s="359"/>
      <c r="M24" s="359"/>
      <c r="N24" s="359"/>
      <c r="O24" s="359"/>
      <c r="P24" s="359"/>
    </row>
    <row r="25" spans="1:16" s="363" customFormat="1" ht="12.75">
      <c r="A25" s="359"/>
      <c r="B25" s="364" t="s">
        <v>121</v>
      </c>
      <c r="C25" s="361"/>
      <c r="D25" s="361"/>
      <c r="E25" s="361"/>
      <c r="F25" s="361"/>
      <c r="G25" s="361"/>
      <c r="H25" s="425">
        <v>0.01</v>
      </c>
      <c r="I25" s="361"/>
      <c r="J25" s="359"/>
      <c r="K25" s="359"/>
      <c r="L25" s="359"/>
      <c r="M25" s="359"/>
      <c r="N25" s="359"/>
      <c r="O25" s="359"/>
      <c r="P25" s="359"/>
    </row>
    <row r="26" spans="1:16" s="363" customFormat="1" ht="12.75">
      <c r="A26" s="359"/>
      <c r="B26" s="364"/>
      <c r="C26" s="361"/>
      <c r="D26" s="361"/>
      <c r="E26" s="361"/>
      <c r="F26" s="361"/>
      <c r="G26" s="361"/>
      <c r="H26" s="426"/>
      <c r="I26" s="361"/>
      <c r="J26" s="359"/>
      <c r="K26" s="359"/>
      <c r="L26" s="359"/>
      <c r="M26" s="359"/>
      <c r="N26" s="359"/>
      <c r="O26" s="359"/>
      <c r="P26" s="359"/>
    </row>
    <row r="27" spans="1:16" s="363" customFormat="1" ht="12.75">
      <c r="A27" s="359"/>
      <c r="B27" s="427"/>
      <c r="C27" s="359"/>
      <c r="D27" s="359"/>
      <c r="E27" s="359"/>
      <c r="F27" s="359"/>
      <c r="G27" s="359"/>
      <c r="H27" s="428"/>
      <c r="I27" s="359"/>
      <c r="J27" s="359"/>
      <c r="K27" s="359"/>
      <c r="L27" s="359"/>
      <c r="M27" s="359"/>
      <c r="N27" s="359"/>
      <c r="O27" s="359"/>
      <c r="P27" s="359"/>
    </row>
    <row r="28" spans="1:16" s="363" customFormat="1" ht="12.75">
      <c r="A28" s="359"/>
      <c r="B28" s="413" t="s">
        <v>237</v>
      </c>
      <c r="C28" s="413"/>
      <c r="D28" s="359"/>
      <c r="E28" s="413"/>
      <c r="F28" s="359"/>
      <c r="G28" s="412"/>
      <c r="H28" s="412"/>
      <c r="I28" s="412"/>
      <c r="J28" s="359"/>
      <c r="K28" s="413"/>
      <c r="L28" s="359"/>
      <c r="M28" s="359"/>
      <c r="N28" s="359"/>
      <c r="O28" s="359"/>
      <c r="P28" s="359"/>
    </row>
    <row r="29" spans="1:16" s="363" customFormat="1" ht="13.5" thickBot="1">
      <c r="A29" s="359"/>
      <c r="B29" s="413"/>
      <c r="C29" s="413"/>
      <c r="D29" s="359"/>
      <c r="E29" s="413"/>
      <c r="F29" s="359"/>
      <c r="G29" s="412"/>
      <c r="H29" s="412"/>
      <c r="I29" s="412"/>
      <c r="J29" s="359"/>
      <c r="K29" s="413"/>
      <c r="L29" s="359"/>
      <c r="M29" s="359"/>
      <c r="N29" s="359"/>
      <c r="O29" s="359"/>
      <c r="P29" s="359"/>
    </row>
    <row r="30" spans="1:16" s="363" customFormat="1" ht="12.75">
      <c r="A30" s="359"/>
      <c r="B30" s="588" t="s">
        <v>35</v>
      </c>
      <c r="C30" s="590" t="s">
        <v>36</v>
      </c>
      <c r="D30" s="591"/>
      <c r="E30" s="594" t="s">
        <v>38</v>
      </c>
      <c r="F30" s="594" t="s">
        <v>37</v>
      </c>
      <c r="G30" s="596" t="s">
        <v>238</v>
      </c>
      <c r="H30" s="596" t="s">
        <v>104</v>
      </c>
      <c r="I30" s="599" t="s">
        <v>105</v>
      </c>
      <c r="J30" s="359"/>
      <c r="K30" s="359"/>
      <c r="L30" s="359"/>
      <c r="M30" s="359"/>
      <c r="N30" s="359"/>
      <c r="O30" s="359"/>
      <c r="P30" s="359"/>
    </row>
    <row r="31" spans="1:16" s="430" customFormat="1" ht="25.5" customHeight="1">
      <c r="A31" s="429"/>
      <c r="B31" s="589"/>
      <c r="C31" s="592"/>
      <c r="D31" s="593"/>
      <c r="E31" s="595"/>
      <c r="F31" s="595"/>
      <c r="G31" s="595"/>
      <c r="H31" s="595"/>
      <c r="I31" s="600"/>
      <c r="J31" s="359"/>
      <c r="K31" s="359"/>
      <c r="L31" s="359"/>
      <c r="M31" s="359"/>
      <c r="N31" s="429"/>
      <c r="O31" s="429"/>
      <c r="P31" s="429"/>
    </row>
    <row r="32" spans="1:16" s="436" customFormat="1" ht="13.5" thickBot="1">
      <c r="A32" s="431"/>
      <c r="B32" s="432"/>
      <c r="C32" s="601"/>
      <c r="D32" s="602"/>
      <c r="E32" s="433"/>
      <c r="F32" s="433"/>
      <c r="G32" s="434" t="s">
        <v>39</v>
      </c>
      <c r="H32" s="434" t="s">
        <v>39</v>
      </c>
      <c r="I32" s="435" t="s">
        <v>39</v>
      </c>
      <c r="J32" s="359"/>
      <c r="K32" s="359"/>
      <c r="L32" s="359"/>
      <c r="M32" s="359"/>
      <c r="N32" s="431"/>
      <c r="O32" s="431"/>
      <c r="P32" s="431"/>
    </row>
    <row r="33" spans="1:16" s="363" customFormat="1" ht="13.5" thickTop="1">
      <c r="A33" s="359"/>
      <c r="B33" s="437">
        <v>11</v>
      </c>
      <c r="C33" s="603" t="s">
        <v>128</v>
      </c>
      <c r="D33" s="604"/>
      <c r="E33" s="438" t="s">
        <v>22</v>
      </c>
      <c r="F33" s="439" t="s">
        <v>123</v>
      </c>
      <c r="G33" s="440">
        <v>1</v>
      </c>
      <c r="H33" s="440">
        <v>0</v>
      </c>
      <c r="I33" s="441">
        <f>100%-G33-H33</f>
        <v>0</v>
      </c>
      <c r="J33" s="359"/>
      <c r="K33" s="359"/>
      <c r="L33" s="359"/>
      <c r="M33" s="359"/>
      <c r="N33" s="359"/>
      <c r="O33" s="359"/>
      <c r="P33" s="359"/>
    </row>
    <row r="34" spans="1:16" s="363" customFormat="1" ht="12.75">
      <c r="A34" s="359"/>
      <c r="B34" s="442"/>
      <c r="C34" s="605"/>
      <c r="D34" s="606"/>
      <c r="E34" s="443" t="s">
        <v>23</v>
      </c>
      <c r="F34" s="444" t="s">
        <v>110</v>
      </c>
      <c r="G34" s="440">
        <v>1</v>
      </c>
      <c r="H34" s="440">
        <v>0</v>
      </c>
      <c r="I34" s="441">
        <f>100%-G34-H34</f>
        <v>0</v>
      </c>
      <c r="J34" s="359"/>
      <c r="K34" s="359"/>
      <c r="L34" s="359"/>
      <c r="M34" s="359"/>
      <c r="N34" s="359"/>
      <c r="O34" s="359"/>
      <c r="P34" s="359"/>
    </row>
    <row r="35" spans="1:16" s="363" customFormat="1" ht="12.75">
      <c r="A35" s="359"/>
      <c r="B35" s="442"/>
      <c r="C35" s="605"/>
      <c r="D35" s="606"/>
      <c r="E35" s="443" t="s">
        <v>24</v>
      </c>
      <c r="F35" s="444" t="s">
        <v>265</v>
      </c>
      <c r="G35" s="440">
        <v>1</v>
      </c>
      <c r="H35" s="440">
        <v>0</v>
      </c>
      <c r="I35" s="441">
        <f>100%-G35-H35</f>
        <v>0</v>
      </c>
      <c r="J35" s="359"/>
      <c r="K35" s="359"/>
      <c r="L35" s="359"/>
      <c r="M35" s="359"/>
      <c r="N35" s="359"/>
      <c r="O35" s="359"/>
      <c r="P35" s="359"/>
    </row>
    <row r="36" spans="1:16" s="363" customFormat="1" ht="12.75">
      <c r="A36" s="359"/>
      <c r="B36" s="445"/>
      <c r="C36" s="607"/>
      <c r="D36" s="608"/>
      <c r="E36" s="443" t="s">
        <v>127</v>
      </c>
      <c r="F36" s="444" t="s">
        <v>25</v>
      </c>
      <c r="G36" s="440">
        <v>1</v>
      </c>
      <c r="H36" s="440">
        <v>0</v>
      </c>
      <c r="I36" s="441">
        <f>100%-G36-H36</f>
        <v>0</v>
      </c>
      <c r="J36" s="359"/>
      <c r="K36" s="359"/>
      <c r="L36" s="359"/>
      <c r="M36" s="359"/>
      <c r="N36" s="359"/>
      <c r="O36" s="359"/>
      <c r="P36" s="359"/>
    </row>
    <row r="37" spans="1:16" s="363" customFormat="1" ht="12.75">
      <c r="A37" s="359"/>
      <c r="B37" s="446">
        <v>12</v>
      </c>
      <c r="C37" s="609" t="s">
        <v>8</v>
      </c>
      <c r="D37" s="610"/>
      <c r="E37" s="447"/>
      <c r="F37" s="448"/>
      <c r="G37" s="440">
        <v>1</v>
      </c>
      <c r="H37" s="440">
        <v>0</v>
      </c>
      <c r="I37" s="441">
        <f t="shared" ref="I37:I49" si="0">100%-G37-H37</f>
        <v>0</v>
      </c>
      <c r="J37" s="359"/>
      <c r="K37" s="359"/>
      <c r="L37" s="359"/>
      <c r="M37" s="359"/>
      <c r="N37" s="359"/>
      <c r="O37" s="359"/>
      <c r="P37" s="359"/>
    </row>
    <row r="38" spans="1:16" s="363" customFormat="1" ht="12.75">
      <c r="A38" s="359"/>
      <c r="B38" s="446">
        <v>13</v>
      </c>
      <c r="C38" s="609" t="s">
        <v>9</v>
      </c>
      <c r="D38" s="610"/>
      <c r="E38" s="447"/>
      <c r="F38" s="448"/>
      <c r="G38" s="449"/>
      <c r="H38" s="450">
        <v>0</v>
      </c>
      <c r="I38" s="451"/>
      <c r="J38" s="359"/>
      <c r="K38" s="359"/>
      <c r="L38" s="359"/>
      <c r="M38" s="359"/>
      <c r="N38" s="359"/>
      <c r="O38" s="359"/>
      <c r="P38" s="359"/>
    </row>
    <row r="39" spans="1:16" s="363" customFormat="1" ht="12.75">
      <c r="A39" s="359"/>
      <c r="B39" s="452">
        <v>14</v>
      </c>
      <c r="C39" s="597" t="s">
        <v>10</v>
      </c>
      <c r="D39" s="598"/>
      <c r="E39" s="443" t="s">
        <v>28</v>
      </c>
      <c r="F39" s="444" t="s">
        <v>26</v>
      </c>
      <c r="G39" s="450">
        <v>0</v>
      </c>
      <c r="H39" s="450">
        <v>1</v>
      </c>
      <c r="I39" s="451">
        <f t="shared" si="0"/>
        <v>0</v>
      </c>
      <c r="J39" s="359"/>
      <c r="K39" s="359"/>
      <c r="L39" s="359"/>
      <c r="M39" s="359"/>
      <c r="N39" s="359"/>
      <c r="O39" s="359"/>
      <c r="P39" s="359"/>
    </row>
    <row r="40" spans="1:16" s="363" customFormat="1" ht="12.75">
      <c r="A40" s="359"/>
      <c r="B40" s="445"/>
      <c r="C40" s="607"/>
      <c r="D40" s="608"/>
      <c r="E40" s="443" t="s">
        <v>29</v>
      </c>
      <c r="F40" s="444" t="s">
        <v>25</v>
      </c>
      <c r="G40" s="449"/>
      <c r="H40" s="450">
        <v>0</v>
      </c>
      <c r="I40" s="451"/>
      <c r="J40" s="359"/>
      <c r="K40" s="359"/>
      <c r="L40" s="359"/>
      <c r="M40" s="359"/>
      <c r="N40" s="359"/>
      <c r="O40" s="359"/>
      <c r="P40" s="359"/>
    </row>
    <row r="41" spans="1:16" s="363" customFormat="1" ht="12.75">
      <c r="A41" s="359"/>
      <c r="B41" s="446">
        <v>15</v>
      </c>
      <c r="C41" s="609" t="s">
        <v>42</v>
      </c>
      <c r="D41" s="610"/>
      <c r="E41" s="611"/>
      <c r="F41" s="612"/>
      <c r="G41" s="450">
        <v>0</v>
      </c>
      <c r="H41" s="450">
        <v>1</v>
      </c>
      <c r="I41" s="451">
        <f t="shared" si="0"/>
        <v>0</v>
      </c>
      <c r="J41" s="359"/>
      <c r="K41" s="359"/>
      <c r="L41" s="359"/>
      <c r="M41" s="359"/>
      <c r="N41" s="359"/>
      <c r="O41" s="359"/>
      <c r="P41" s="359"/>
    </row>
    <row r="42" spans="1:16" s="363" customFormat="1" ht="12.75">
      <c r="A42" s="359"/>
      <c r="B42" s="452">
        <v>16</v>
      </c>
      <c r="C42" s="597" t="s">
        <v>11</v>
      </c>
      <c r="D42" s="598"/>
      <c r="E42" s="443" t="s">
        <v>30</v>
      </c>
      <c r="F42" s="444" t="s">
        <v>27</v>
      </c>
      <c r="G42" s="440">
        <f>2/3</f>
        <v>0.66666666666666663</v>
      </c>
      <c r="H42" s="440">
        <f>1/3</f>
        <v>0.33333333333333331</v>
      </c>
      <c r="I42" s="441">
        <f t="shared" si="0"/>
        <v>0</v>
      </c>
      <c r="J42" s="359"/>
      <c r="K42" s="359"/>
      <c r="L42" s="359"/>
      <c r="M42" s="359"/>
      <c r="N42" s="359"/>
      <c r="O42" s="359"/>
      <c r="P42" s="359"/>
    </row>
    <row r="43" spans="1:16" s="363" customFormat="1" ht="12.75">
      <c r="A43" s="359"/>
      <c r="B43" s="445"/>
      <c r="C43" s="607"/>
      <c r="D43" s="608"/>
      <c r="E43" s="443" t="s">
        <v>31</v>
      </c>
      <c r="F43" s="444" t="s">
        <v>25</v>
      </c>
      <c r="G43" s="449"/>
      <c r="H43" s="449"/>
      <c r="I43" s="451"/>
      <c r="J43" s="359"/>
      <c r="K43" s="359"/>
      <c r="L43" s="359"/>
      <c r="M43" s="359"/>
      <c r="N43" s="359"/>
      <c r="O43" s="359"/>
      <c r="P43" s="359"/>
    </row>
    <row r="44" spans="1:16" s="363" customFormat="1" ht="12.75">
      <c r="A44" s="359"/>
      <c r="B44" s="452">
        <v>17</v>
      </c>
      <c r="C44" s="597" t="s">
        <v>12</v>
      </c>
      <c r="D44" s="598"/>
      <c r="E44" s="443" t="s">
        <v>40</v>
      </c>
      <c r="F44" s="444" t="s">
        <v>27</v>
      </c>
      <c r="G44" s="449">
        <f>G42</f>
        <v>0.66666666666666663</v>
      </c>
      <c r="H44" s="449">
        <f t="shared" ref="H44" si="1">H42</f>
        <v>0.33333333333333331</v>
      </c>
      <c r="I44" s="441">
        <f t="shared" si="0"/>
        <v>0</v>
      </c>
      <c r="J44" s="359"/>
      <c r="K44" s="359"/>
      <c r="L44" s="359"/>
      <c r="M44" s="359"/>
      <c r="N44" s="359"/>
      <c r="O44" s="359"/>
      <c r="P44" s="359"/>
    </row>
    <row r="45" spans="1:16" s="363" customFormat="1" ht="12.75">
      <c r="A45" s="359"/>
      <c r="B45" s="445"/>
      <c r="C45" s="607"/>
      <c r="D45" s="608"/>
      <c r="E45" s="443" t="s">
        <v>41</v>
      </c>
      <c r="F45" s="444" t="s">
        <v>25</v>
      </c>
      <c r="G45" s="453"/>
      <c r="H45" s="449"/>
      <c r="I45" s="451"/>
      <c r="J45" s="359"/>
      <c r="K45" s="359"/>
      <c r="L45" s="359"/>
      <c r="M45" s="359"/>
      <c r="N45" s="359"/>
      <c r="O45" s="359"/>
      <c r="P45" s="359"/>
    </row>
    <row r="46" spans="1:16" s="363" customFormat="1" ht="12.75">
      <c r="A46" s="359"/>
      <c r="B46" s="446">
        <v>18</v>
      </c>
      <c r="C46" s="609" t="s">
        <v>13</v>
      </c>
      <c r="D46" s="610"/>
      <c r="E46" s="447"/>
      <c r="F46" s="448"/>
      <c r="G46" s="449"/>
      <c r="H46" s="450">
        <v>0</v>
      </c>
      <c r="I46" s="451"/>
      <c r="J46" s="359"/>
      <c r="K46" s="359"/>
      <c r="L46" s="359"/>
      <c r="M46" s="359"/>
      <c r="N46" s="359"/>
      <c r="O46" s="359"/>
      <c r="P46" s="359"/>
    </row>
    <row r="47" spans="1:16" s="363" customFormat="1" ht="12.75">
      <c r="A47" s="359"/>
      <c r="B47" s="446">
        <v>19</v>
      </c>
      <c r="C47" s="609" t="s">
        <v>14</v>
      </c>
      <c r="D47" s="610"/>
      <c r="E47" s="447"/>
      <c r="F47" s="448"/>
      <c r="G47" s="449"/>
      <c r="H47" s="450">
        <v>0</v>
      </c>
      <c r="I47" s="451"/>
      <c r="J47" s="359"/>
      <c r="K47" s="359"/>
      <c r="L47" s="359"/>
      <c r="M47" s="359"/>
      <c r="N47" s="359"/>
      <c r="O47" s="359"/>
      <c r="P47" s="359"/>
    </row>
    <row r="48" spans="1:16" s="363" customFormat="1" ht="12.75">
      <c r="A48" s="359"/>
      <c r="B48" s="446">
        <v>20</v>
      </c>
      <c r="C48" s="609" t="s">
        <v>15</v>
      </c>
      <c r="D48" s="610"/>
      <c r="E48" s="447"/>
      <c r="F48" s="448"/>
      <c r="G48" s="450">
        <v>0</v>
      </c>
      <c r="H48" s="450">
        <v>1</v>
      </c>
      <c r="I48" s="451">
        <f t="shared" si="0"/>
        <v>0</v>
      </c>
      <c r="J48" s="359"/>
      <c r="K48" s="359"/>
      <c r="L48" s="359"/>
      <c r="M48" s="359"/>
      <c r="N48" s="359"/>
      <c r="O48" s="359"/>
      <c r="P48" s="359"/>
    </row>
    <row r="49" spans="1:16" s="363" customFormat="1" ht="12.75">
      <c r="A49" s="359"/>
      <c r="B49" s="446">
        <v>21</v>
      </c>
      <c r="C49" s="609" t="s">
        <v>16</v>
      </c>
      <c r="D49" s="610"/>
      <c r="E49" s="447"/>
      <c r="F49" s="448"/>
      <c r="G49" s="450">
        <v>1</v>
      </c>
      <c r="H49" s="450">
        <v>0</v>
      </c>
      <c r="I49" s="451">
        <f t="shared" si="0"/>
        <v>0</v>
      </c>
      <c r="J49" s="359"/>
      <c r="K49" s="359"/>
      <c r="L49" s="359"/>
      <c r="M49" s="359"/>
      <c r="N49" s="359"/>
      <c r="O49" s="359"/>
      <c r="P49" s="359"/>
    </row>
    <row r="50" spans="1:16" s="363" customFormat="1" ht="12.75">
      <c r="A50" s="359"/>
      <c r="B50" s="446">
        <v>22</v>
      </c>
      <c r="C50" s="609" t="s">
        <v>17</v>
      </c>
      <c r="D50" s="610"/>
      <c r="E50" s="447"/>
      <c r="F50" s="448"/>
      <c r="G50" s="449"/>
      <c r="H50" s="449"/>
      <c r="I50" s="451"/>
      <c r="J50" s="359"/>
      <c r="K50" s="359"/>
      <c r="L50" s="359"/>
      <c r="M50" s="359"/>
      <c r="N50" s="359"/>
      <c r="O50" s="359"/>
      <c r="P50" s="359"/>
    </row>
    <row r="51" spans="1:16" s="363" customFormat="1" ht="12.75">
      <c r="A51" s="359"/>
      <c r="B51" s="446">
        <v>23</v>
      </c>
      <c r="C51" s="609" t="s">
        <v>18</v>
      </c>
      <c r="D51" s="610"/>
      <c r="E51" s="447"/>
      <c r="F51" s="448"/>
      <c r="G51" s="449"/>
      <c r="H51" s="449"/>
      <c r="I51" s="451"/>
      <c r="J51" s="359"/>
      <c r="K51" s="359"/>
      <c r="L51" s="359"/>
      <c r="M51" s="359"/>
      <c r="N51" s="359"/>
      <c r="O51" s="359"/>
      <c r="P51" s="359"/>
    </row>
    <row r="52" spans="1:16" s="363" customFormat="1" ht="12.75">
      <c r="A52" s="359"/>
      <c r="B52" s="446">
        <v>24</v>
      </c>
      <c r="C52" s="609" t="s">
        <v>19</v>
      </c>
      <c r="D52" s="610"/>
      <c r="E52" s="447"/>
      <c r="F52" s="448"/>
      <c r="G52" s="449"/>
      <c r="H52" s="449"/>
      <c r="I52" s="451"/>
      <c r="J52" s="359"/>
      <c r="K52" s="359"/>
      <c r="L52" s="359"/>
      <c r="M52" s="359"/>
      <c r="N52" s="359"/>
      <c r="O52" s="359"/>
      <c r="P52" s="359"/>
    </row>
    <row r="53" spans="1:16" s="363" customFormat="1" ht="12.75">
      <c r="A53" s="359"/>
      <c r="B53" s="446">
        <v>25</v>
      </c>
      <c r="C53" s="609" t="s">
        <v>20</v>
      </c>
      <c r="D53" s="610"/>
      <c r="E53" s="447"/>
      <c r="F53" s="448"/>
      <c r="G53" s="449"/>
      <c r="H53" s="449"/>
      <c r="I53" s="451"/>
      <c r="J53" s="359"/>
      <c r="K53" s="359"/>
      <c r="L53" s="359"/>
      <c r="M53" s="359"/>
      <c r="N53" s="359"/>
      <c r="O53" s="359"/>
      <c r="P53" s="359"/>
    </row>
    <row r="54" spans="1:16" s="363" customFormat="1" ht="13.5" thickBot="1">
      <c r="A54" s="359"/>
      <c r="B54" s="454">
        <v>26</v>
      </c>
      <c r="C54" s="613" t="s">
        <v>21</v>
      </c>
      <c r="D54" s="614"/>
      <c r="E54" s="455"/>
      <c r="F54" s="456"/>
      <c r="G54" s="457"/>
      <c r="H54" s="457"/>
      <c r="I54" s="458"/>
      <c r="J54" s="359"/>
      <c r="K54" s="359"/>
      <c r="L54" s="359"/>
      <c r="M54" s="359"/>
      <c r="N54" s="359"/>
      <c r="O54" s="359"/>
      <c r="P54" s="359"/>
    </row>
    <row r="55" spans="1:16" s="363" customFormat="1" ht="12.75">
      <c r="A55" s="359"/>
      <c r="B55" s="459"/>
      <c r="C55" s="615" t="s">
        <v>83</v>
      </c>
      <c r="D55" s="616"/>
      <c r="E55" s="616"/>
      <c r="F55" s="617"/>
      <c r="G55" s="440">
        <v>0</v>
      </c>
      <c r="H55" s="440">
        <v>1</v>
      </c>
      <c r="I55" s="441">
        <f t="shared" ref="I55" si="2">100%-G55-H55</f>
        <v>0</v>
      </c>
      <c r="J55" s="359"/>
      <c r="K55" s="359"/>
      <c r="L55" s="359"/>
      <c r="M55" s="359"/>
      <c r="N55" s="359"/>
      <c r="O55" s="359"/>
      <c r="P55" s="359"/>
    </row>
    <row r="56" spans="1:16" s="363" customFormat="1" ht="12.75">
      <c r="A56" s="359"/>
      <c r="B56" s="460"/>
      <c r="C56" s="638" t="s">
        <v>44</v>
      </c>
      <c r="D56" s="611"/>
      <c r="E56" s="461"/>
      <c r="F56" s="448"/>
      <c r="G56" s="449"/>
      <c r="H56" s="449"/>
      <c r="I56" s="451"/>
      <c r="J56" s="359"/>
      <c r="K56" s="359"/>
      <c r="L56" s="359"/>
      <c r="M56" s="359"/>
      <c r="N56" s="359"/>
      <c r="O56" s="359"/>
      <c r="P56" s="359"/>
    </row>
    <row r="57" spans="1:16" s="363" customFormat="1" ht="12.75">
      <c r="A57" s="359"/>
      <c r="B57" s="462"/>
      <c r="C57" s="463" t="s">
        <v>230</v>
      </c>
      <c r="D57" s="464"/>
      <c r="E57" s="465"/>
      <c r="F57" s="466"/>
      <c r="G57" s="440">
        <v>1</v>
      </c>
      <c r="H57" s="440">
        <v>0</v>
      </c>
      <c r="I57" s="441">
        <f t="shared" ref="I57" si="3">100%-G57-H57</f>
        <v>0</v>
      </c>
      <c r="J57" s="359"/>
      <c r="K57" s="359"/>
      <c r="L57" s="359"/>
      <c r="M57" s="359"/>
      <c r="N57" s="359"/>
      <c r="O57" s="359"/>
      <c r="P57" s="359"/>
    </row>
    <row r="58" spans="1:16" s="363" customFormat="1" ht="13.5" thickBot="1">
      <c r="A58" s="359"/>
      <c r="B58" s="467"/>
      <c r="C58" s="639" t="s">
        <v>46</v>
      </c>
      <c r="D58" s="640"/>
      <c r="E58" s="468"/>
      <c r="F58" s="456"/>
      <c r="G58" s="469"/>
      <c r="H58" s="469"/>
      <c r="I58" s="470"/>
      <c r="J58" s="359"/>
      <c r="K58" s="359"/>
      <c r="L58" s="359"/>
      <c r="M58" s="359"/>
      <c r="N58" s="359"/>
      <c r="O58" s="359"/>
      <c r="P58" s="359"/>
    </row>
    <row r="59" spans="1:16" s="363" customFormat="1" ht="12.75">
      <c r="A59" s="359"/>
      <c r="B59" s="359"/>
      <c r="C59" s="359"/>
      <c r="D59" s="359"/>
      <c r="E59" s="359"/>
      <c r="F59" s="359"/>
      <c r="G59" s="412"/>
      <c r="H59" s="412"/>
      <c r="I59" s="412"/>
      <c r="J59" s="359"/>
      <c r="K59" s="359"/>
      <c r="L59" s="359"/>
      <c r="M59" s="359"/>
      <c r="N59" s="359"/>
      <c r="O59" s="359"/>
      <c r="P59" s="359"/>
    </row>
    <row r="60" spans="1:16" s="363" customFormat="1" ht="12.75">
      <c r="A60" s="359"/>
      <c r="B60" s="413" t="s">
        <v>101</v>
      </c>
      <c r="C60" s="359"/>
      <c r="D60" s="359"/>
      <c r="E60" s="359"/>
      <c r="F60" s="359"/>
      <c r="G60" s="359"/>
      <c r="H60" s="359"/>
      <c r="I60" s="359"/>
      <c r="J60" s="359"/>
      <c r="K60" s="359"/>
      <c r="L60" s="359"/>
      <c r="M60" s="359"/>
      <c r="N60" s="359"/>
      <c r="O60" s="359"/>
      <c r="P60" s="359"/>
    </row>
    <row r="61" spans="1:16" s="363" customFormat="1" ht="12.75">
      <c r="A61" s="359"/>
      <c r="B61" s="471" t="s">
        <v>102</v>
      </c>
      <c r="C61" s="359"/>
      <c r="D61" s="359"/>
      <c r="E61" s="359"/>
      <c r="F61" s="359"/>
      <c r="G61" s="359"/>
      <c r="H61" s="359"/>
      <c r="I61" s="359"/>
      <c r="J61" s="359"/>
      <c r="K61" s="359"/>
      <c r="L61" s="359"/>
      <c r="M61" s="359"/>
      <c r="N61" s="359"/>
      <c r="O61" s="359"/>
      <c r="P61" s="359"/>
    </row>
    <row r="62" spans="1:16" s="363" customFormat="1" ht="13.5" thickBot="1">
      <c r="A62" s="359"/>
      <c r="B62" s="359"/>
      <c r="C62" s="359"/>
      <c r="D62" s="359"/>
      <c r="E62" s="359"/>
      <c r="F62" s="359"/>
      <c r="G62" s="359"/>
      <c r="H62" s="359"/>
      <c r="I62" s="359"/>
      <c r="J62" s="359"/>
      <c r="K62" s="359"/>
      <c r="L62" s="359"/>
      <c r="M62" s="359"/>
      <c r="N62" s="359"/>
      <c r="O62" s="359"/>
      <c r="P62" s="359"/>
    </row>
    <row r="63" spans="1:16" s="363" customFormat="1" ht="12.75">
      <c r="A63" s="359"/>
      <c r="B63" s="646" t="s">
        <v>7</v>
      </c>
      <c r="C63" s="647"/>
      <c r="D63" s="641" t="s">
        <v>274</v>
      </c>
      <c r="E63" s="643" t="s">
        <v>103</v>
      </c>
      <c r="F63" s="644"/>
      <c r="G63" s="644"/>
      <c r="H63" s="644"/>
      <c r="I63" s="644"/>
      <c r="J63" s="644"/>
      <c r="K63" s="644"/>
      <c r="L63" s="644"/>
      <c r="M63" s="644"/>
      <c r="N63" s="645"/>
      <c r="O63" s="359"/>
      <c r="P63" s="359"/>
    </row>
    <row r="64" spans="1:16" s="363" customFormat="1" ht="13.5" thickBot="1">
      <c r="A64" s="359"/>
      <c r="B64" s="648"/>
      <c r="C64" s="649"/>
      <c r="D64" s="642"/>
      <c r="E64" s="472">
        <f>VR</f>
        <v>1</v>
      </c>
      <c r="F64" s="473">
        <f>E64+1</f>
        <v>2</v>
      </c>
      <c r="G64" s="473">
        <f t="shared" ref="G64:M64" si="4">F64+1</f>
        <v>3</v>
      </c>
      <c r="H64" s="473">
        <f t="shared" si="4"/>
        <v>4</v>
      </c>
      <c r="I64" s="473">
        <f t="shared" si="4"/>
        <v>5</v>
      </c>
      <c r="J64" s="473">
        <f t="shared" si="4"/>
        <v>6</v>
      </c>
      <c r="K64" s="473">
        <f t="shared" si="4"/>
        <v>7</v>
      </c>
      <c r="L64" s="473">
        <f t="shared" si="4"/>
        <v>8</v>
      </c>
      <c r="M64" s="473">
        <f t="shared" si="4"/>
        <v>9</v>
      </c>
      <c r="N64" s="474">
        <f>M64+1</f>
        <v>10</v>
      </c>
      <c r="O64" s="359"/>
      <c r="P64" s="359"/>
    </row>
    <row r="65" spans="1:16" s="363" customFormat="1" ht="13.5" thickTop="1">
      <c r="A65" s="359"/>
      <c r="B65" s="626" t="s">
        <v>118</v>
      </c>
      <c r="C65" s="627"/>
      <c r="D65" s="475" t="s">
        <v>126</v>
      </c>
      <c r="E65" s="476"/>
      <c r="F65" s="477"/>
      <c r="G65" s="477"/>
      <c r="H65" s="477"/>
      <c r="I65" s="477"/>
      <c r="J65" s="477"/>
      <c r="K65" s="477"/>
      <c r="L65" s="477"/>
      <c r="M65" s="477"/>
      <c r="N65" s="478"/>
      <c r="O65" s="359"/>
      <c r="P65" s="359"/>
    </row>
    <row r="66" spans="1:16" s="363" customFormat="1" ht="12.75">
      <c r="A66" s="359"/>
      <c r="B66" s="628"/>
      <c r="C66" s="629"/>
      <c r="D66" s="479" t="s">
        <v>125</v>
      </c>
      <c r="E66" s="480">
        <v>0.5</v>
      </c>
      <c r="F66" s="481">
        <v>0.5</v>
      </c>
      <c r="G66" s="481">
        <v>0.5</v>
      </c>
      <c r="H66" s="481">
        <v>0.5</v>
      </c>
      <c r="I66" s="481">
        <v>0.5</v>
      </c>
      <c r="J66" s="481">
        <v>0.5</v>
      </c>
      <c r="K66" s="481">
        <v>0.5</v>
      </c>
      <c r="L66" s="481">
        <v>0.5</v>
      </c>
      <c r="M66" s="481">
        <v>0.5</v>
      </c>
      <c r="N66" s="482">
        <v>0.5</v>
      </c>
      <c r="O66" s="359"/>
      <c r="P66" s="359"/>
    </row>
    <row r="67" spans="1:16" s="363" customFormat="1" ht="12.75">
      <c r="A67" s="359"/>
      <c r="B67" s="630" t="s">
        <v>115</v>
      </c>
      <c r="C67" s="631"/>
      <c r="D67" s="483" t="s">
        <v>0</v>
      </c>
      <c r="E67" s="484"/>
      <c r="F67" s="477"/>
      <c r="G67" s="477"/>
      <c r="H67" s="477"/>
      <c r="I67" s="477"/>
      <c r="J67" s="477"/>
      <c r="K67" s="477"/>
      <c r="L67" s="477"/>
      <c r="M67" s="477"/>
      <c r="N67" s="478"/>
      <c r="O67" s="359"/>
      <c r="P67" s="359"/>
    </row>
    <row r="68" spans="1:16" s="363" customFormat="1" ht="12.75">
      <c r="A68" s="359"/>
      <c r="B68" s="632"/>
      <c r="C68" s="633"/>
      <c r="D68" s="485" t="s">
        <v>110</v>
      </c>
      <c r="E68" s="486">
        <v>0.2</v>
      </c>
      <c r="F68" s="481">
        <v>0.2</v>
      </c>
      <c r="G68" s="481">
        <v>0.2</v>
      </c>
      <c r="H68" s="481">
        <v>0.2</v>
      </c>
      <c r="I68" s="481">
        <v>0.2</v>
      </c>
      <c r="J68" s="481">
        <v>0.2</v>
      </c>
      <c r="K68" s="481">
        <v>0.2</v>
      </c>
      <c r="L68" s="481">
        <v>0.2</v>
      </c>
      <c r="M68" s="481">
        <v>0.2</v>
      </c>
      <c r="N68" s="482">
        <v>0.2</v>
      </c>
      <c r="O68" s="359"/>
      <c r="P68" s="359"/>
    </row>
    <row r="69" spans="1:16" s="363" customFormat="1" ht="12.75">
      <c r="A69" s="359"/>
      <c r="B69" s="628"/>
      <c r="C69" s="629"/>
      <c r="D69" s="485" t="s">
        <v>264</v>
      </c>
      <c r="E69" s="486">
        <v>0</v>
      </c>
      <c r="F69" s="481">
        <v>0</v>
      </c>
      <c r="G69" s="481">
        <v>0</v>
      </c>
      <c r="H69" s="481">
        <v>0</v>
      </c>
      <c r="I69" s="481">
        <v>0</v>
      </c>
      <c r="J69" s="481">
        <v>0</v>
      </c>
      <c r="K69" s="481">
        <v>0</v>
      </c>
      <c r="L69" s="481">
        <v>0</v>
      </c>
      <c r="M69" s="481">
        <v>0</v>
      </c>
      <c r="N69" s="482">
        <v>0</v>
      </c>
      <c r="O69" s="359"/>
      <c r="P69" s="359"/>
    </row>
    <row r="70" spans="1:16" s="363" customFormat="1" ht="12.75">
      <c r="A70" s="359"/>
      <c r="B70" s="634" t="s">
        <v>116</v>
      </c>
      <c r="C70" s="631"/>
      <c r="D70" s="483" t="s">
        <v>2</v>
      </c>
      <c r="E70" s="487">
        <v>0</v>
      </c>
      <c r="F70" s="488">
        <v>0</v>
      </c>
      <c r="G70" s="488">
        <v>0</v>
      </c>
      <c r="H70" s="488">
        <v>0</v>
      </c>
      <c r="I70" s="488">
        <v>0</v>
      </c>
      <c r="J70" s="488">
        <v>0</v>
      </c>
      <c r="K70" s="488">
        <v>0</v>
      </c>
      <c r="L70" s="488">
        <v>0</v>
      </c>
      <c r="M70" s="488">
        <v>0</v>
      </c>
      <c r="N70" s="489">
        <v>0</v>
      </c>
      <c r="O70" s="359"/>
      <c r="P70" s="359"/>
    </row>
    <row r="71" spans="1:16" s="363" customFormat="1" ht="12.75">
      <c r="A71" s="359"/>
      <c r="B71" s="635"/>
      <c r="C71" s="629"/>
      <c r="D71" s="490" t="s">
        <v>1</v>
      </c>
      <c r="E71" s="491"/>
      <c r="F71" s="492"/>
      <c r="G71" s="492"/>
      <c r="H71" s="492"/>
      <c r="I71" s="492"/>
      <c r="J71" s="492"/>
      <c r="K71" s="492"/>
      <c r="L71" s="492"/>
      <c r="M71" s="492"/>
      <c r="N71" s="493"/>
      <c r="O71" s="359"/>
      <c r="P71" s="359"/>
    </row>
    <row r="72" spans="1:16" s="363" customFormat="1" ht="12.75">
      <c r="A72" s="359"/>
      <c r="B72" s="634" t="s">
        <v>117</v>
      </c>
      <c r="C72" s="631"/>
      <c r="D72" s="494" t="s">
        <v>2</v>
      </c>
      <c r="E72" s="495">
        <v>0.25</v>
      </c>
      <c r="F72" s="496">
        <v>0.25</v>
      </c>
      <c r="G72" s="496">
        <v>0.25</v>
      </c>
      <c r="H72" s="496">
        <v>0.8</v>
      </c>
      <c r="I72" s="496">
        <v>0.8</v>
      </c>
      <c r="J72" s="496">
        <v>0.8</v>
      </c>
      <c r="K72" s="496">
        <v>0.8</v>
      </c>
      <c r="L72" s="496">
        <v>0.8</v>
      </c>
      <c r="M72" s="496">
        <v>0.8</v>
      </c>
      <c r="N72" s="497">
        <v>0.8</v>
      </c>
      <c r="O72" s="359"/>
      <c r="P72" s="359"/>
    </row>
    <row r="73" spans="1:16" s="363" customFormat="1" ht="13.5" thickBot="1">
      <c r="A73" s="359"/>
      <c r="B73" s="636"/>
      <c r="C73" s="637"/>
      <c r="D73" s="498" t="s">
        <v>1</v>
      </c>
      <c r="E73" s="499"/>
      <c r="F73" s="500"/>
      <c r="G73" s="500"/>
      <c r="H73" s="500"/>
      <c r="I73" s="500"/>
      <c r="J73" s="500"/>
      <c r="K73" s="500"/>
      <c r="L73" s="500"/>
      <c r="M73" s="500"/>
      <c r="N73" s="501"/>
      <c r="O73" s="359"/>
      <c r="P73" s="359"/>
    </row>
    <row r="74" spans="1:16" ht="12.75">
      <c r="A74" s="359"/>
      <c r="B74" s="359"/>
      <c r="C74" s="359"/>
      <c r="D74" s="359"/>
      <c r="E74" s="359"/>
      <c r="F74" s="359"/>
      <c r="G74" s="412"/>
      <c r="H74" s="412"/>
      <c r="I74" s="412"/>
      <c r="J74" s="359"/>
      <c r="K74" s="359"/>
      <c r="L74" s="359"/>
      <c r="M74" s="359"/>
      <c r="N74" s="359"/>
      <c r="O74" s="359"/>
      <c r="P74" s="359"/>
    </row>
    <row r="75" spans="1:16" ht="12.75" customHeight="1">
      <c r="A75" s="359"/>
      <c r="B75" s="413" t="s">
        <v>268</v>
      </c>
      <c r="C75" s="359"/>
      <c r="D75" s="359"/>
      <c r="E75" s="359"/>
      <c r="F75" s="359"/>
      <c r="G75" s="412"/>
      <c r="H75" s="412"/>
      <c r="I75" s="412"/>
      <c r="J75" s="359"/>
      <c r="K75" s="359"/>
      <c r="L75" s="359"/>
      <c r="M75" s="359"/>
      <c r="N75" s="359"/>
      <c r="O75" s="359"/>
      <c r="P75" s="359"/>
    </row>
    <row r="76" spans="1:16" ht="12.75" customHeight="1">
      <c r="A76" s="359"/>
      <c r="B76" s="359" t="s">
        <v>269</v>
      </c>
      <c r="C76" s="359"/>
      <c r="D76" s="359"/>
      <c r="E76" s="359"/>
      <c r="F76" s="359"/>
      <c r="G76" s="412"/>
      <c r="H76" s="412"/>
      <c r="I76" s="412"/>
      <c r="J76" s="359"/>
      <c r="K76" s="359"/>
      <c r="L76" s="359"/>
      <c r="M76" s="359"/>
      <c r="N76" s="359"/>
      <c r="O76" s="359"/>
      <c r="P76" s="359"/>
    </row>
    <row r="77" spans="1:16" ht="12.75" customHeight="1" thickBot="1">
      <c r="A77" s="359"/>
      <c r="B77" s="471"/>
      <c r="C77" s="359"/>
      <c r="D77" s="359"/>
      <c r="E77" s="359"/>
      <c r="F77" s="359"/>
      <c r="G77" s="412"/>
      <c r="H77" s="412"/>
      <c r="I77" s="412"/>
      <c r="J77" s="359"/>
      <c r="K77" s="359"/>
      <c r="L77" s="359"/>
      <c r="M77" s="359"/>
      <c r="N77" s="359"/>
      <c r="O77" s="359"/>
      <c r="P77" s="359"/>
    </row>
    <row r="78" spans="1:16" ht="26.25" customHeight="1" thickBot="1">
      <c r="A78" s="359"/>
      <c r="B78" s="503" t="s">
        <v>7</v>
      </c>
      <c r="C78" s="504"/>
      <c r="D78" s="505" t="s">
        <v>270</v>
      </c>
      <c r="E78" s="624" t="s">
        <v>3</v>
      </c>
      <c r="F78" s="625"/>
      <c r="G78" s="412"/>
      <c r="H78" s="412"/>
      <c r="I78" s="412"/>
      <c r="J78" s="359"/>
      <c r="K78" s="359"/>
      <c r="L78" s="359"/>
      <c r="M78" s="359"/>
      <c r="N78" s="359"/>
      <c r="O78" s="359"/>
      <c r="P78" s="359"/>
    </row>
    <row r="79" spans="1:16" ht="26.25" customHeight="1" thickTop="1">
      <c r="A79" s="359"/>
      <c r="B79" s="506" t="s">
        <v>115</v>
      </c>
      <c r="C79" s="507"/>
      <c r="D79" s="508" t="s">
        <v>110</v>
      </c>
      <c r="E79" s="618">
        <v>0.5</v>
      </c>
      <c r="F79" s="619"/>
      <c r="G79" s="412"/>
      <c r="H79" s="412"/>
      <c r="I79" s="412"/>
      <c r="J79" s="359"/>
      <c r="K79" s="359"/>
      <c r="L79" s="359"/>
      <c r="M79" s="359"/>
      <c r="N79" s="359"/>
      <c r="O79" s="359"/>
      <c r="P79" s="359"/>
    </row>
    <row r="80" spans="1:16" ht="26.25" customHeight="1">
      <c r="A80" s="359"/>
      <c r="B80" s="506" t="s">
        <v>116</v>
      </c>
      <c r="C80" s="509"/>
      <c r="D80" s="508" t="s">
        <v>2</v>
      </c>
      <c r="E80" s="620">
        <v>0.2</v>
      </c>
      <c r="F80" s="621"/>
      <c r="G80" s="412"/>
      <c r="H80" s="412"/>
      <c r="I80" s="412"/>
      <c r="J80" s="359"/>
      <c r="K80" s="359"/>
      <c r="L80" s="359"/>
      <c r="M80" s="359"/>
      <c r="N80" s="359"/>
      <c r="O80" s="359"/>
      <c r="P80" s="359"/>
    </row>
    <row r="81" spans="1:17" ht="26.25" customHeight="1" thickBot="1">
      <c r="A81" s="359"/>
      <c r="B81" s="510" t="s">
        <v>117</v>
      </c>
      <c r="C81" s="511"/>
      <c r="D81" s="512" t="s">
        <v>2</v>
      </c>
      <c r="E81" s="622">
        <v>0.3</v>
      </c>
      <c r="F81" s="623"/>
      <c r="G81" s="412"/>
      <c r="H81" s="412"/>
      <c r="I81" s="412"/>
      <c r="J81" s="359"/>
      <c r="K81" s="359"/>
      <c r="L81" s="359"/>
      <c r="M81" s="359"/>
      <c r="N81" s="359"/>
      <c r="O81" s="359"/>
      <c r="P81" s="359"/>
    </row>
    <row r="82" spans="1:17" ht="12.75" customHeight="1">
      <c r="A82" s="359"/>
      <c r="B82" s="359"/>
      <c r="C82" s="359"/>
      <c r="D82" s="359"/>
      <c r="E82" s="359"/>
      <c r="F82" s="359"/>
      <c r="G82" s="412"/>
      <c r="H82" s="412"/>
      <c r="I82" s="412"/>
      <c r="J82" s="359"/>
      <c r="K82" s="359"/>
      <c r="L82" s="359"/>
      <c r="M82" s="359"/>
      <c r="N82" s="359"/>
      <c r="O82" s="359"/>
      <c r="P82" s="359"/>
    </row>
    <row r="83" spans="1:17" ht="12.75" customHeight="1">
      <c r="A83" s="359"/>
      <c r="B83" s="513" t="s">
        <v>258</v>
      </c>
      <c r="C83" s="359"/>
      <c r="D83" s="359"/>
      <c r="E83" s="359"/>
      <c r="F83" s="359"/>
      <c r="G83" s="412"/>
      <c r="H83" s="412"/>
      <c r="I83" s="412"/>
      <c r="J83" s="359"/>
      <c r="K83" s="359"/>
      <c r="L83" s="359"/>
      <c r="M83" s="359"/>
      <c r="N83" s="359"/>
      <c r="O83" s="359"/>
      <c r="P83" s="359"/>
    </row>
    <row r="84" spans="1:17" ht="12.75" customHeight="1">
      <c r="A84" s="359"/>
      <c r="B84" s="513"/>
      <c r="C84" s="359"/>
      <c r="D84" s="359"/>
      <c r="E84" s="359"/>
      <c r="F84" s="359"/>
      <c r="G84" s="412"/>
      <c r="H84" s="412"/>
      <c r="I84" s="412"/>
      <c r="J84" s="359"/>
      <c r="K84" s="359"/>
      <c r="L84" s="359"/>
      <c r="M84" s="359"/>
      <c r="N84" s="359"/>
      <c r="O84" s="359"/>
      <c r="P84" s="359"/>
    </row>
    <row r="85" spans="1:17" ht="12.75" customHeight="1">
      <c r="A85" s="359"/>
      <c r="B85" s="361"/>
      <c r="C85" s="361"/>
      <c r="D85" s="361"/>
      <c r="E85" s="361"/>
      <c r="F85" s="361"/>
      <c r="G85" s="418"/>
      <c r="H85" s="418"/>
      <c r="I85" s="418"/>
      <c r="J85" s="361"/>
      <c r="K85" s="361"/>
      <c r="L85" s="361"/>
      <c r="M85" s="361"/>
      <c r="N85" s="361"/>
      <c r="O85" s="361"/>
      <c r="P85" s="359"/>
    </row>
    <row r="86" spans="1:17" ht="12.75" customHeight="1">
      <c r="A86" s="359"/>
      <c r="B86" s="514" t="s">
        <v>250</v>
      </c>
      <c r="C86" s="364"/>
      <c r="D86" s="361"/>
      <c r="E86" s="361"/>
      <c r="F86" s="361"/>
      <c r="G86" s="361"/>
      <c r="H86" s="421">
        <v>26</v>
      </c>
      <c r="I86" s="361"/>
      <c r="J86" s="361"/>
      <c r="K86" s="361"/>
      <c r="L86" s="361"/>
      <c r="M86" s="361"/>
      <c r="N86" s="361"/>
      <c r="O86" s="361"/>
      <c r="P86" s="359"/>
    </row>
    <row r="87" spans="1:17" ht="12.75" customHeight="1">
      <c r="A87" s="359"/>
      <c r="B87" s="514" t="s">
        <v>251</v>
      </c>
      <c r="C87" s="364"/>
      <c r="D87" s="361"/>
      <c r="E87" s="361"/>
      <c r="F87" s="361"/>
      <c r="G87" s="361"/>
      <c r="H87" s="416">
        <f>15/1000</f>
        <v>1.4999999999999999E-2</v>
      </c>
      <c r="I87" s="361"/>
      <c r="J87" s="361"/>
      <c r="K87" s="361"/>
      <c r="L87" s="361"/>
      <c r="M87" s="361"/>
      <c r="N87" s="361"/>
      <c r="O87" s="361"/>
      <c r="P87" s="359"/>
    </row>
    <row r="88" spans="1:17" ht="12.75" customHeight="1" thickBot="1">
      <c r="A88" s="359"/>
      <c r="B88" s="361"/>
      <c r="C88" s="361"/>
      <c r="D88" s="361"/>
      <c r="E88" s="361"/>
      <c r="F88" s="361"/>
      <c r="G88" s="418"/>
      <c r="H88" s="418"/>
      <c r="I88" s="418"/>
      <c r="J88" s="361"/>
      <c r="K88" s="361"/>
      <c r="L88" s="361"/>
      <c r="M88" s="361"/>
      <c r="N88" s="361"/>
      <c r="O88" s="361"/>
      <c r="P88" s="359"/>
    </row>
    <row r="89" spans="1:17" ht="12.75" customHeight="1">
      <c r="A89" s="359"/>
      <c r="B89" s="515"/>
      <c r="C89" s="516"/>
      <c r="D89" s="517"/>
      <c r="E89" s="518">
        <v>2014</v>
      </c>
      <c r="F89" s="518">
        <f>E89+1</f>
        <v>2015</v>
      </c>
      <c r="G89" s="518">
        <f>F89+1</f>
        <v>2016</v>
      </c>
      <c r="H89" s="518">
        <f t="shared" ref="H89:O89" si="5">G89+1</f>
        <v>2017</v>
      </c>
      <c r="I89" s="518">
        <f t="shared" si="5"/>
        <v>2018</v>
      </c>
      <c r="J89" s="518">
        <f t="shared" si="5"/>
        <v>2019</v>
      </c>
      <c r="K89" s="518">
        <f t="shared" si="5"/>
        <v>2020</v>
      </c>
      <c r="L89" s="518">
        <f t="shared" si="5"/>
        <v>2021</v>
      </c>
      <c r="M89" s="518">
        <f t="shared" si="5"/>
        <v>2022</v>
      </c>
      <c r="N89" s="518">
        <f t="shared" si="5"/>
        <v>2023</v>
      </c>
      <c r="O89" s="519">
        <f t="shared" si="5"/>
        <v>2024</v>
      </c>
      <c r="P89" s="520"/>
      <c r="Q89" s="359"/>
    </row>
    <row r="90" spans="1:17" ht="12.75" customHeight="1">
      <c r="A90" s="359"/>
      <c r="B90" s="446" t="s">
        <v>248</v>
      </c>
      <c r="C90" s="521"/>
      <c r="D90" s="448"/>
      <c r="E90" s="416">
        <v>34.200000000000003</v>
      </c>
      <c r="F90" s="416">
        <v>68.400000000000006</v>
      </c>
      <c r="G90" s="416">
        <v>68.400000000000006</v>
      </c>
      <c r="H90" s="416">
        <v>68.400000000000006</v>
      </c>
      <c r="I90" s="416">
        <v>136.80000000000001</v>
      </c>
      <c r="J90" s="416">
        <v>136.80000000000001</v>
      </c>
      <c r="K90" s="416">
        <v>264.8</v>
      </c>
      <c r="L90" s="416">
        <v>264.8</v>
      </c>
      <c r="M90" s="416">
        <v>264.8</v>
      </c>
      <c r="N90" s="416">
        <v>264.8</v>
      </c>
      <c r="O90" s="522">
        <v>264.8</v>
      </c>
      <c r="P90" s="520"/>
      <c r="Q90" s="359"/>
    </row>
    <row r="91" spans="1:17" ht="12.75" customHeight="1">
      <c r="A91" s="359"/>
      <c r="B91" s="446" t="s">
        <v>249</v>
      </c>
      <c r="C91" s="521"/>
      <c r="D91" s="448"/>
      <c r="E91" s="523">
        <f t="shared" ref="E91:O91" si="6">E90*$H$87</f>
        <v>0.51300000000000001</v>
      </c>
      <c r="F91" s="523">
        <f t="shared" si="6"/>
        <v>1.026</v>
      </c>
      <c r="G91" s="523">
        <f t="shared" si="6"/>
        <v>1.026</v>
      </c>
      <c r="H91" s="523">
        <f t="shared" si="6"/>
        <v>1.026</v>
      </c>
      <c r="I91" s="523">
        <f t="shared" si="6"/>
        <v>2.052</v>
      </c>
      <c r="J91" s="523">
        <f t="shared" si="6"/>
        <v>2.052</v>
      </c>
      <c r="K91" s="523">
        <f t="shared" si="6"/>
        <v>3.972</v>
      </c>
      <c r="L91" s="523">
        <f t="shared" si="6"/>
        <v>3.972</v>
      </c>
      <c r="M91" s="523">
        <f t="shared" si="6"/>
        <v>3.972</v>
      </c>
      <c r="N91" s="523">
        <f t="shared" si="6"/>
        <v>3.972</v>
      </c>
      <c r="O91" s="524">
        <f t="shared" si="6"/>
        <v>3.972</v>
      </c>
      <c r="P91" s="525"/>
      <c r="Q91" s="359"/>
    </row>
    <row r="92" spans="1:17" ht="12.75" customHeight="1">
      <c r="A92" s="359"/>
      <c r="B92" s="446" t="s">
        <v>256</v>
      </c>
      <c r="C92" s="521"/>
      <c r="D92" s="448"/>
      <c r="E92" s="523">
        <f>H86</f>
        <v>26</v>
      </c>
      <c r="F92" s="523">
        <f t="shared" ref="F92:O92" si="7">E92+F91-E91</f>
        <v>26.512999999999998</v>
      </c>
      <c r="G92" s="523">
        <f t="shared" si="7"/>
        <v>26.512999999999998</v>
      </c>
      <c r="H92" s="523">
        <f t="shared" si="7"/>
        <v>26.512999999999998</v>
      </c>
      <c r="I92" s="523">
        <f t="shared" si="7"/>
        <v>27.538999999999998</v>
      </c>
      <c r="J92" s="523">
        <f t="shared" si="7"/>
        <v>27.538999999999998</v>
      </c>
      <c r="K92" s="523">
        <f t="shared" si="7"/>
        <v>29.459</v>
      </c>
      <c r="L92" s="523">
        <f t="shared" si="7"/>
        <v>29.458999999999996</v>
      </c>
      <c r="M92" s="523">
        <f t="shared" si="7"/>
        <v>29.458999999999996</v>
      </c>
      <c r="N92" s="523">
        <f t="shared" si="7"/>
        <v>29.458999999999996</v>
      </c>
      <c r="O92" s="524">
        <f t="shared" si="7"/>
        <v>29.458999999999996</v>
      </c>
      <c r="P92" s="525"/>
      <c r="Q92" s="359"/>
    </row>
    <row r="93" spans="1:17" ht="12.75" customHeight="1" thickBot="1">
      <c r="A93" s="359"/>
      <c r="B93" s="526" t="s">
        <v>257</v>
      </c>
      <c r="C93" s="527"/>
      <c r="D93" s="528"/>
      <c r="E93" s="529"/>
      <c r="F93" s="530">
        <f>F92/$F$92*100</f>
        <v>100</v>
      </c>
      <c r="G93" s="530">
        <f t="shared" ref="G93:O93" si="8">G92/$F$92*100</f>
        <v>100</v>
      </c>
      <c r="H93" s="530">
        <f t="shared" si="8"/>
        <v>100</v>
      </c>
      <c r="I93" s="530">
        <f t="shared" si="8"/>
        <v>103.86979972089163</v>
      </c>
      <c r="J93" s="530">
        <f t="shared" si="8"/>
        <v>103.86979972089163</v>
      </c>
      <c r="K93" s="530">
        <f t="shared" si="8"/>
        <v>111.11153019273566</v>
      </c>
      <c r="L93" s="530">
        <f t="shared" si="8"/>
        <v>111.11153019273563</v>
      </c>
      <c r="M93" s="530">
        <f t="shared" si="8"/>
        <v>111.11153019273563</v>
      </c>
      <c r="N93" s="530">
        <f t="shared" si="8"/>
        <v>111.11153019273563</v>
      </c>
      <c r="O93" s="531">
        <f t="shared" si="8"/>
        <v>111.11153019273563</v>
      </c>
      <c r="P93" s="532"/>
      <c r="Q93" s="359"/>
    </row>
    <row r="94" spans="1:17" ht="12.75" customHeight="1">
      <c r="A94" s="359"/>
      <c r="B94" s="533"/>
      <c r="C94" s="533"/>
      <c r="D94" s="534"/>
      <c r="E94" s="534"/>
      <c r="F94" s="534"/>
      <c r="G94" s="534"/>
      <c r="H94" s="534"/>
      <c r="I94" s="534"/>
      <c r="J94" s="534"/>
      <c r="K94" s="534"/>
      <c r="L94" s="534"/>
      <c r="M94" s="534"/>
      <c r="N94" s="534"/>
      <c r="O94" s="534"/>
      <c r="P94" s="359"/>
    </row>
    <row r="95" spans="1:17" ht="12.75" customHeight="1">
      <c r="A95" s="359"/>
      <c r="B95" s="359"/>
      <c r="C95" s="359"/>
      <c r="D95" s="359"/>
      <c r="E95" s="359"/>
      <c r="F95" s="359"/>
      <c r="G95" s="412"/>
      <c r="H95" s="412"/>
      <c r="I95" s="412"/>
      <c r="J95" s="359"/>
      <c r="K95" s="359"/>
      <c r="L95" s="359"/>
      <c r="M95" s="359"/>
      <c r="N95" s="359"/>
      <c r="O95" s="359"/>
      <c r="P95" s="359"/>
    </row>
    <row r="96" spans="1:17" ht="12.75" hidden="1" customHeight="1"/>
    <row r="97" ht="12.75" hidden="1" customHeight="1"/>
    <row r="98" ht="12.75" hidden="1" customHeight="1"/>
    <row r="99" ht="12.75" hidden="1" customHeight="1"/>
    <row r="100" ht="12.75" hidden="1" customHeight="1"/>
  </sheetData>
  <sheetProtection password="EEFD" sheet="1" objects="1" scenarios="1" formatColumns="0" formatRows="0"/>
  <mergeCells count="44">
    <mergeCell ref="C55:F55"/>
    <mergeCell ref="E79:F79"/>
    <mergeCell ref="E80:F80"/>
    <mergeCell ref="E81:F81"/>
    <mergeCell ref="E78:F78"/>
    <mergeCell ref="B65:C66"/>
    <mergeCell ref="B67:C69"/>
    <mergeCell ref="B70:C71"/>
    <mergeCell ref="B72:C73"/>
    <mergeCell ref="C56:D56"/>
    <mergeCell ref="C58:D58"/>
    <mergeCell ref="D63:D64"/>
    <mergeCell ref="E63:N63"/>
    <mergeCell ref="B63:C64"/>
    <mergeCell ref="C54:D54"/>
    <mergeCell ref="C43:D43"/>
    <mergeCell ref="C44:D44"/>
    <mergeCell ref="C45:D45"/>
    <mergeCell ref="C46:D46"/>
    <mergeCell ref="C47:D47"/>
    <mergeCell ref="C48:D48"/>
    <mergeCell ref="C49:D49"/>
    <mergeCell ref="C50:D50"/>
    <mergeCell ref="C51:D51"/>
    <mergeCell ref="C52:D52"/>
    <mergeCell ref="C53:D53"/>
    <mergeCell ref="C42:D42"/>
    <mergeCell ref="I30:I31"/>
    <mergeCell ref="C32:D32"/>
    <mergeCell ref="C33:D33"/>
    <mergeCell ref="C34:D34"/>
    <mergeCell ref="C35:D35"/>
    <mergeCell ref="C36:D36"/>
    <mergeCell ref="H30:H31"/>
    <mergeCell ref="C37:D37"/>
    <mergeCell ref="C38:D38"/>
    <mergeCell ref="C39:D39"/>
    <mergeCell ref="C40:D40"/>
    <mergeCell ref="C41:F41"/>
    <mergeCell ref="B30:B31"/>
    <mergeCell ref="C30:D31"/>
    <mergeCell ref="E30:E31"/>
    <mergeCell ref="F30:F31"/>
    <mergeCell ref="G30:G31"/>
  </mergeCells>
  <dataValidations count="1">
    <dataValidation type="decimal" operator="notBetween" allowBlank="1" showInputMessage="1" showErrorMessage="1" errorTitle="Pozor!" error="Hodnota musí být mimo pásma bez úpravy jednotkové ceny" promptTitle="Pozor!" prompt="Hodnota musí být mimo pásma bez úpravy jednotkové ceny" sqref="H19">
      <formula1>SH</formula1>
      <formula2>HH</formula2>
    </dataValidation>
  </dataValidations>
  <pageMargins left="0.70866141732283472" right="0.70866141732283472" top="0.78740157480314965" bottom="0.78740157480314965" header="0.31496062992125984" footer="0.31496062992125984"/>
  <pageSetup paperSize="9" scale="77" fitToHeight="2" orientation="landscape" r:id="rId1"/>
  <headerFooter>
    <oddHeader>&amp;F</oddHeader>
    <oddFooter>&amp;A</oddFooter>
  </headerFooter>
  <rowBreaks count="2" manualBreakCount="2">
    <brk id="27" min="1" max="13" man="1"/>
    <brk id="59"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theme="0"/>
  </sheetPr>
  <dimension ref="A1:O74"/>
  <sheetViews>
    <sheetView zoomScaleNormal="100" zoomScaleSheetLayoutView="100" workbookViewId="0"/>
  </sheetViews>
  <sheetFormatPr defaultColWidth="0" defaultRowHeight="12.75" customHeight="1" zeroHeight="1"/>
  <cols>
    <col min="1" max="1" width="4.7109375" style="9" customWidth="1"/>
    <col min="2" max="2" width="6.7109375" style="9" customWidth="1"/>
    <col min="3" max="3" width="23.28515625" style="9" customWidth="1"/>
    <col min="4" max="4" width="13.42578125" style="9" bestFit="1" customWidth="1"/>
    <col min="5" max="6" width="10.7109375" style="9" customWidth="1"/>
    <col min="7" max="9" width="10.7109375" style="40" customWidth="1"/>
    <col min="10" max="14" width="10.7109375" style="9" customWidth="1"/>
    <col min="15" max="15" width="4.7109375" style="9" customWidth="1"/>
    <col min="16" max="16384" width="9.140625" style="9" hidden="1"/>
  </cols>
  <sheetData>
    <row r="1" spans="1:15" customFormat="1">
      <c r="A1" s="10"/>
      <c r="B1" s="10"/>
      <c r="C1" s="10"/>
      <c r="D1" s="10"/>
      <c r="E1" s="10"/>
      <c r="F1" s="10"/>
      <c r="G1" s="228"/>
      <c r="H1" s="228"/>
      <c r="I1" s="228"/>
      <c r="J1" s="10"/>
      <c r="K1" s="10"/>
      <c r="L1" s="10"/>
      <c r="M1" s="10"/>
      <c r="N1" s="10"/>
      <c r="O1" s="10"/>
    </row>
    <row r="2" spans="1:15" customFormat="1">
      <c r="A2" s="10"/>
      <c r="B2" s="11" t="s">
        <v>137</v>
      </c>
      <c r="C2" s="11"/>
      <c r="D2" s="10"/>
      <c r="E2" s="10"/>
      <c r="F2" s="10"/>
      <c r="G2" s="228"/>
      <c r="H2" s="228"/>
      <c r="I2" s="228"/>
      <c r="J2" s="10"/>
      <c r="K2" s="235" t="s">
        <v>138</v>
      </c>
      <c r="L2" s="382"/>
      <c r="M2" s="382"/>
      <c r="N2" s="383"/>
      <c r="O2" s="382"/>
    </row>
    <row r="3" spans="1:15" customFormat="1" ht="13.5" thickBot="1">
      <c r="A3" s="10"/>
      <c r="B3" s="11"/>
      <c r="C3" s="11"/>
      <c r="D3" s="10"/>
      <c r="E3" s="11"/>
      <c r="F3" s="10"/>
      <c r="G3" s="228"/>
      <c r="H3" s="228"/>
      <c r="I3" s="228"/>
      <c r="J3" s="10"/>
      <c r="K3" s="236" t="s">
        <v>139</v>
      </c>
      <c r="L3" s="367"/>
      <c r="M3" s="367"/>
      <c r="N3" s="367"/>
      <c r="O3" s="367"/>
    </row>
    <row r="4" spans="1:15" s="234" customFormat="1" ht="15" customHeight="1" thickBot="1">
      <c r="A4" s="233"/>
      <c r="B4" s="233" t="s">
        <v>202</v>
      </c>
      <c r="C4" s="233"/>
      <c r="D4" s="233"/>
      <c r="E4" s="233"/>
      <c r="F4" s="233"/>
      <c r="G4" s="233"/>
      <c r="H4" s="233"/>
      <c r="I4" s="342"/>
      <c r="J4" s="233"/>
      <c r="K4" s="233"/>
      <c r="L4" s="233"/>
      <c r="M4" s="233"/>
      <c r="N4" s="233"/>
      <c r="O4" s="233"/>
    </row>
    <row r="5" spans="1:15" ht="12" customHeight="1">
      <c r="A5" s="10"/>
      <c r="B5" s="11"/>
      <c r="C5" s="11"/>
      <c r="D5" s="10"/>
      <c r="E5" s="10"/>
      <c r="F5" s="10"/>
      <c r="G5" s="10"/>
      <c r="H5" s="10"/>
      <c r="I5" s="125"/>
      <c r="J5" s="10"/>
      <c r="K5" s="55"/>
      <c r="L5" s="10"/>
      <c r="M5" s="10"/>
      <c r="N5" s="10"/>
      <c r="O5" s="10"/>
    </row>
    <row r="6" spans="1:15" s="234" customFormat="1" ht="15" customHeight="1">
      <c r="A6" s="233"/>
      <c r="B6" s="55" t="s">
        <v>144</v>
      </c>
      <c r="C6" s="10"/>
      <c r="D6" s="10"/>
      <c r="E6" s="10"/>
      <c r="F6" s="10"/>
      <c r="G6" s="10"/>
      <c r="H6" s="10"/>
      <c r="I6" s="10"/>
      <c r="J6" s="10"/>
      <c r="K6" s="251"/>
      <c r="L6" s="233"/>
      <c r="M6" s="233"/>
      <c r="N6" s="233"/>
      <c r="O6" s="233"/>
    </row>
    <row r="7" spans="1:15" customFormat="1" ht="13.5" thickBot="1">
      <c r="A7" s="10"/>
      <c r="B7" s="10"/>
      <c r="C7" s="10"/>
      <c r="D7" s="10"/>
      <c r="E7" s="10"/>
      <c r="F7" s="10"/>
      <c r="G7" s="228"/>
      <c r="H7" s="228"/>
      <c r="I7" s="228"/>
      <c r="J7" s="10"/>
      <c r="K7" s="10"/>
      <c r="L7" s="10"/>
      <c r="M7" s="10"/>
      <c r="N7" s="10"/>
      <c r="O7" s="10"/>
    </row>
    <row r="8" spans="1:15" customFormat="1" ht="13.5" thickBot="1">
      <c r="A8" s="10"/>
      <c r="B8" s="661" t="s">
        <v>35</v>
      </c>
      <c r="C8" s="663" t="s">
        <v>36</v>
      </c>
      <c r="D8" s="664"/>
      <c r="E8" s="659" t="s">
        <v>38</v>
      </c>
      <c r="F8" s="659" t="s">
        <v>37</v>
      </c>
      <c r="G8" s="667" t="s">
        <v>238</v>
      </c>
      <c r="H8" s="667" t="s">
        <v>104</v>
      </c>
      <c r="I8" s="659" t="s">
        <v>105</v>
      </c>
      <c r="J8" s="650" t="s">
        <v>203</v>
      </c>
      <c r="K8" s="651"/>
      <c r="L8" s="652"/>
      <c r="M8" s="10"/>
      <c r="N8" s="10"/>
      <c r="O8" s="10"/>
    </row>
    <row r="9" spans="1:15" s="8" customFormat="1" ht="25.5" customHeight="1">
      <c r="A9" s="12"/>
      <c r="B9" s="662"/>
      <c r="C9" s="665"/>
      <c r="D9" s="666"/>
      <c r="E9" s="660"/>
      <c r="F9" s="660"/>
      <c r="G9" s="660"/>
      <c r="H9" s="660"/>
      <c r="I9" s="660"/>
      <c r="J9" s="150" t="s">
        <v>123</v>
      </c>
      <c r="K9" s="150" t="s">
        <v>110</v>
      </c>
      <c r="L9" s="151" t="s">
        <v>265</v>
      </c>
      <c r="M9" s="12"/>
      <c r="N9" s="12"/>
      <c r="O9" s="12"/>
    </row>
    <row r="10" spans="1:15" s="44" customFormat="1" ht="13.5" thickBot="1">
      <c r="A10" s="41"/>
      <c r="B10" s="42"/>
      <c r="C10" s="668"/>
      <c r="D10" s="669"/>
      <c r="E10" s="34"/>
      <c r="F10" s="34"/>
      <c r="G10" s="33" t="s">
        <v>39</v>
      </c>
      <c r="H10" s="33" t="s">
        <v>39</v>
      </c>
      <c r="I10" s="34" t="s">
        <v>39</v>
      </c>
      <c r="J10" s="145" t="s">
        <v>34</v>
      </c>
      <c r="K10" s="145" t="s">
        <v>34</v>
      </c>
      <c r="L10" s="43" t="s">
        <v>34</v>
      </c>
      <c r="M10" s="41"/>
      <c r="N10" s="41"/>
      <c r="O10" s="41"/>
    </row>
    <row r="11" spans="1:15" customFormat="1" ht="13.5" thickTop="1">
      <c r="A11" s="10"/>
      <c r="B11" s="15">
        <v>11</v>
      </c>
      <c r="C11" s="670" t="s">
        <v>128</v>
      </c>
      <c r="D11" s="671"/>
      <c r="E11" s="17" t="s">
        <v>22</v>
      </c>
      <c r="F11" s="18" t="s">
        <v>123</v>
      </c>
      <c r="G11" s="35">
        <f>'NASTAVENI ZADAVATELE'!G33</f>
        <v>1</v>
      </c>
      <c r="H11" s="35">
        <f>'NASTAVENI ZADAVATELE'!H33</f>
        <v>0</v>
      </c>
      <c r="I11" s="35">
        <f>100%-G11-H11</f>
        <v>0</v>
      </c>
      <c r="J11" s="372"/>
      <c r="K11" s="373"/>
      <c r="L11" s="374"/>
      <c r="M11" s="10"/>
      <c r="N11" s="10"/>
      <c r="O11" s="10"/>
    </row>
    <row r="12" spans="1:15" customFormat="1">
      <c r="A12" s="10"/>
      <c r="B12" s="19"/>
      <c r="C12" s="672"/>
      <c r="D12" s="673"/>
      <c r="E12" s="21" t="s">
        <v>23</v>
      </c>
      <c r="F12" s="22" t="s">
        <v>110</v>
      </c>
      <c r="G12" s="35">
        <f>'NASTAVENI ZADAVATELE'!G34</f>
        <v>1</v>
      </c>
      <c r="H12" s="35">
        <f>'NASTAVENI ZADAVATELE'!H34</f>
        <v>0</v>
      </c>
      <c r="I12" s="35">
        <f>100%-G12-H12</f>
        <v>0</v>
      </c>
      <c r="J12" s="373"/>
      <c r="K12" s="372"/>
      <c r="L12" s="374"/>
      <c r="M12" s="10"/>
      <c r="N12" s="10"/>
      <c r="O12" s="10"/>
    </row>
    <row r="13" spans="1:15" customFormat="1">
      <c r="A13" s="10"/>
      <c r="B13" s="19"/>
      <c r="C13" s="672"/>
      <c r="D13" s="673"/>
      <c r="E13" s="21" t="s">
        <v>24</v>
      </c>
      <c r="F13" s="22" t="s">
        <v>265</v>
      </c>
      <c r="G13" s="35">
        <f>'NASTAVENI ZADAVATELE'!G35</f>
        <v>1</v>
      </c>
      <c r="H13" s="35">
        <f>'NASTAVENI ZADAVATELE'!H35</f>
        <v>0</v>
      </c>
      <c r="I13" s="35">
        <f>100%-G13-H13</f>
        <v>0</v>
      </c>
      <c r="J13" s="373"/>
      <c r="K13" s="373"/>
      <c r="L13" s="375"/>
      <c r="M13" s="10"/>
      <c r="N13" s="10"/>
      <c r="O13" s="10"/>
    </row>
    <row r="14" spans="1:15" customFormat="1">
      <c r="A14" s="10"/>
      <c r="B14" s="23"/>
      <c r="C14" s="688"/>
      <c r="D14" s="689"/>
      <c r="E14" s="21" t="s">
        <v>127</v>
      </c>
      <c r="F14" s="22" t="s">
        <v>25</v>
      </c>
      <c r="G14" s="35">
        <f>'NASTAVENI ZADAVATELE'!G36</f>
        <v>1</v>
      </c>
      <c r="H14" s="35">
        <f>'NASTAVENI ZADAVATELE'!H36</f>
        <v>0</v>
      </c>
      <c r="I14" s="35">
        <f>100%-G14-H14</f>
        <v>0</v>
      </c>
      <c r="J14" s="372"/>
      <c r="K14" s="372"/>
      <c r="L14" s="375"/>
      <c r="M14" s="10"/>
      <c r="N14" s="10"/>
      <c r="O14" s="10"/>
    </row>
    <row r="15" spans="1:15" customFormat="1">
      <c r="A15" s="10"/>
      <c r="B15" s="24">
        <v>12</v>
      </c>
      <c r="C15" s="653" t="s">
        <v>8</v>
      </c>
      <c r="D15" s="654"/>
      <c r="E15" s="51"/>
      <c r="F15" s="48"/>
      <c r="G15" s="35">
        <f>'NASTAVENI ZADAVATELE'!G37</f>
        <v>1</v>
      </c>
      <c r="H15" s="35">
        <f>'NASTAVENI ZADAVATELE'!H37</f>
        <v>0</v>
      </c>
      <c r="I15" s="35">
        <f t="shared" ref="I15:I31" si="0">100%-G15-H15</f>
        <v>0</v>
      </c>
      <c r="J15" s="376"/>
      <c r="K15" s="376"/>
      <c r="L15" s="377"/>
      <c r="M15" s="10"/>
      <c r="N15" s="10"/>
      <c r="O15" s="10"/>
    </row>
    <row r="16" spans="1:15" customFormat="1">
      <c r="A16" s="10"/>
      <c r="B16" s="24">
        <v>13</v>
      </c>
      <c r="C16" s="653" t="s">
        <v>9</v>
      </c>
      <c r="D16" s="654"/>
      <c r="E16" s="51"/>
      <c r="F16" s="48"/>
      <c r="G16" s="343"/>
      <c r="H16" s="35">
        <f>'NASTAVENI ZADAVATELE'!H38</f>
        <v>0</v>
      </c>
      <c r="I16" s="36">
        <f t="shared" si="0"/>
        <v>1</v>
      </c>
      <c r="J16" s="376"/>
      <c r="K16" s="376"/>
      <c r="L16" s="377"/>
      <c r="M16" s="10"/>
      <c r="N16" s="10"/>
      <c r="O16" s="10"/>
    </row>
    <row r="17" spans="1:15" customFormat="1">
      <c r="A17" s="10"/>
      <c r="B17" s="25">
        <v>14</v>
      </c>
      <c r="C17" s="686" t="s">
        <v>10</v>
      </c>
      <c r="D17" s="687"/>
      <c r="E17" s="21" t="s">
        <v>28</v>
      </c>
      <c r="F17" s="22" t="s">
        <v>26</v>
      </c>
      <c r="G17" s="35">
        <f>'NASTAVENI ZADAVATELE'!G39</f>
        <v>0</v>
      </c>
      <c r="H17" s="35">
        <f>'NASTAVENI ZADAVATELE'!H39</f>
        <v>1</v>
      </c>
      <c r="I17" s="36">
        <f t="shared" si="0"/>
        <v>0</v>
      </c>
      <c r="J17" s="376"/>
      <c r="K17" s="376"/>
      <c r="L17" s="377"/>
      <c r="M17" s="10"/>
      <c r="N17" s="10"/>
      <c r="O17" s="10"/>
    </row>
    <row r="18" spans="1:15" customFormat="1">
      <c r="A18" s="10"/>
      <c r="B18" s="23"/>
      <c r="C18" s="688"/>
      <c r="D18" s="689"/>
      <c r="E18" s="21" t="s">
        <v>29</v>
      </c>
      <c r="F18" s="22" t="s">
        <v>25</v>
      </c>
      <c r="G18" s="343"/>
      <c r="H18" s="35">
        <f>'NASTAVENI ZADAVATELE'!H40</f>
        <v>0</v>
      </c>
      <c r="I18" s="36">
        <f t="shared" si="0"/>
        <v>1</v>
      </c>
      <c r="J18" s="376"/>
      <c r="K18" s="376"/>
      <c r="L18" s="377"/>
      <c r="M18" s="10"/>
      <c r="N18" s="10"/>
      <c r="O18" s="10"/>
    </row>
    <row r="19" spans="1:15" customFormat="1">
      <c r="A19" s="10"/>
      <c r="B19" s="24">
        <v>15</v>
      </c>
      <c r="C19" s="653" t="s">
        <v>42</v>
      </c>
      <c r="D19" s="654"/>
      <c r="E19" s="698"/>
      <c r="F19" s="701"/>
      <c r="G19" s="35">
        <f>'NASTAVENI ZADAVATELE'!G41</f>
        <v>0</v>
      </c>
      <c r="H19" s="35">
        <f>'NASTAVENI ZADAVATELE'!H41</f>
        <v>1</v>
      </c>
      <c r="I19" s="36">
        <f t="shared" si="0"/>
        <v>0</v>
      </c>
      <c r="J19" s="376"/>
      <c r="K19" s="376"/>
      <c r="L19" s="377"/>
      <c r="M19" s="10"/>
      <c r="N19" s="10"/>
      <c r="O19" s="10"/>
    </row>
    <row r="20" spans="1:15" customFormat="1">
      <c r="A20" s="10"/>
      <c r="B20" s="25">
        <v>16</v>
      </c>
      <c r="C20" s="686" t="s">
        <v>11</v>
      </c>
      <c r="D20" s="687"/>
      <c r="E20" s="21" t="s">
        <v>30</v>
      </c>
      <c r="F20" s="22" t="s">
        <v>27</v>
      </c>
      <c r="G20" s="35">
        <f>'NASTAVENI ZADAVATELE'!G42</f>
        <v>0.66666666666666663</v>
      </c>
      <c r="H20" s="35">
        <f>'NASTAVENI ZADAVATELE'!H42</f>
        <v>0.33333333333333331</v>
      </c>
      <c r="I20" s="35">
        <f t="shared" si="0"/>
        <v>0</v>
      </c>
      <c r="J20" s="376"/>
      <c r="K20" s="376"/>
      <c r="L20" s="377"/>
      <c r="M20" s="10"/>
      <c r="N20" s="10"/>
      <c r="O20" s="10"/>
    </row>
    <row r="21" spans="1:15" customFormat="1">
      <c r="A21" s="10"/>
      <c r="B21" s="23"/>
      <c r="C21" s="688"/>
      <c r="D21" s="689"/>
      <c r="E21" s="21" t="s">
        <v>31</v>
      </c>
      <c r="F21" s="22" t="s">
        <v>25</v>
      </c>
      <c r="G21" s="343"/>
      <c r="H21" s="343"/>
      <c r="I21" s="36">
        <f t="shared" si="0"/>
        <v>1</v>
      </c>
      <c r="J21" s="376"/>
      <c r="K21" s="376"/>
      <c r="L21" s="377"/>
      <c r="M21" s="10"/>
      <c r="N21" s="10"/>
      <c r="O21" s="10"/>
    </row>
    <row r="22" spans="1:15" customFormat="1">
      <c r="A22" s="10"/>
      <c r="B22" s="25">
        <v>17</v>
      </c>
      <c r="C22" s="686" t="s">
        <v>12</v>
      </c>
      <c r="D22" s="687"/>
      <c r="E22" s="21" t="s">
        <v>40</v>
      </c>
      <c r="F22" s="22" t="s">
        <v>27</v>
      </c>
      <c r="G22" s="36">
        <f>'NASTAVENI ZADAVATELE'!G44</f>
        <v>0.66666666666666663</v>
      </c>
      <c r="H22" s="36">
        <f>'NASTAVENI ZADAVATELE'!H44</f>
        <v>0.33333333333333331</v>
      </c>
      <c r="I22" s="36">
        <f t="shared" si="0"/>
        <v>0</v>
      </c>
      <c r="J22" s="376"/>
      <c r="K22" s="376"/>
      <c r="L22" s="377"/>
      <c r="M22" s="10"/>
      <c r="N22" s="10"/>
      <c r="O22" s="10"/>
    </row>
    <row r="23" spans="1:15" customFormat="1">
      <c r="A23" s="10"/>
      <c r="B23" s="23"/>
      <c r="C23" s="688"/>
      <c r="D23" s="689"/>
      <c r="E23" s="21" t="s">
        <v>41</v>
      </c>
      <c r="F23" s="22" t="s">
        <v>25</v>
      </c>
      <c r="G23" s="37">
        <f>G21</f>
        <v>0</v>
      </c>
      <c r="H23" s="37">
        <f>H21</f>
        <v>0</v>
      </c>
      <c r="I23" s="36">
        <f t="shared" si="0"/>
        <v>1</v>
      </c>
      <c r="J23" s="376"/>
      <c r="K23" s="376"/>
      <c r="L23" s="377"/>
      <c r="M23" s="10"/>
      <c r="N23" s="10"/>
      <c r="O23" s="10"/>
    </row>
    <row r="24" spans="1:15" customFormat="1">
      <c r="A24" s="10"/>
      <c r="B24" s="24">
        <v>18</v>
      </c>
      <c r="C24" s="653" t="s">
        <v>13</v>
      </c>
      <c r="D24" s="654"/>
      <c r="E24" s="51"/>
      <c r="F24" s="48"/>
      <c r="G24" s="343"/>
      <c r="H24" s="35">
        <f>'NASTAVENI ZADAVATELE'!H46</f>
        <v>0</v>
      </c>
      <c r="I24" s="36">
        <f t="shared" si="0"/>
        <v>1</v>
      </c>
      <c r="J24" s="376"/>
      <c r="K24" s="376"/>
      <c r="L24" s="377"/>
      <c r="M24" s="10"/>
      <c r="N24" s="10"/>
      <c r="O24" s="10"/>
    </row>
    <row r="25" spans="1:15" customFormat="1">
      <c r="A25" s="10"/>
      <c r="B25" s="24">
        <v>19</v>
      </c>
      <c r="C25" s="653" t="s">
        <v>14</v>
      </c>
      <c r="D25" s="654"/>
      <c r="E25" s="51"/>
      <c r="F25" s="48"/>
      <c r="G25" s="343"/>
      <c r="H25" s="35">
        <f>'NASTAVENI ZADAVATELE'!H47</f>
        <v>0</v>
      </c>
      <c r="I25" s="36">
        <f t="shared" si="0"/>
        <v>1</v>
      </c>
      <c r="J25" s="376"/>
      <c r="K25" s="376"/>
      <c r="L25" s="377"/>
      <c r="M25" s="10"/>
      <c r="N25" s="10"/>
      <c r="O25" s="10"/>
    </row>
    <row r="26" spans="1:15" customFormat="1">
      <c r="A26" s="10"/>
      <c r="B26" s="24">
        <v>20</v>
      </c>
      <c r="C26" s="653" t="s">
        <v>15</v>
      </c>
      <c r="D26" s="654"/>
      <c r="E26" s="51"/>
      <c r="F26" s="48"/>
      <c r="G26" s="35">
        <f>'NASTAVENI ZADAVATELE'!G48</f>
        <v>0</v>
      </c>
      <c r="H26" s="35">
        <f>'NASTAVENI ZADAVATELE'!H48</f>
        <v>1</v>
      </c>
      <c r="I26" s="36">
        <f t="shared" si="0"/>
        <v>0</v>
      </c>
      <c r="J26" s="410">
        <v>0</v>
      </c>
      <c r="K26" s="410">
        <v>0</v>
      </c>
      <c r="L26" s="411">
        <v>0</v>
      </c>
      <c r="M26" s="10"/>
      <c r="N26" s="10"/>
      <c r="O26" s="10"/>
    </row>
    <row r="27" spans="1:15" customFormat="1">
      <c r="A27" s="10"/>
      <c r="B27" s="24">
        <v>21</v>
      </c>
      <c r="C27" s="653" t="s">
        <v>16</v>
      </c>
      <c r="D27" s="654"/>
      <c r="E27" s="51"/>
      <c r="F27" s="48"/>
      <c r="G27" s="35">
        <f>'NASTAVENI ZADAVATELE'!G49</f>
        <v>1</v>
      </c>
      <c r="H27" s="35">
        <f>'NASTAVENI ZADAVATELE'!H49</f>
        <v>0</v>
      </c>
      <c r="I27" s="36">
        <f t="shared" si="0"/>
        <v>0</v>
      </c>
      <c r="J27" s="376"/>
      <c r="K27" s="376"/>
      <c r="L27" s="377"/>
      <c r="M27" s="10"/>
      <c r="N27" s="10"/>
      <c r="O27" s="10"/>
    </row>
    <row r="28" spans="1:15" customFormat="1">
      <c r="A28" s="10"/>
      <c r="B28" s="24">
        <v>22</v>
      </c>
      <c r="C28" s="653" t="s">
        <v>17</v>
      </c>
      <c r="D28" s="654"/>
      <c r="E28" s="51"/>
      <c r="F28" s="48"/>
      <c r="G28" s="343"/>
      <c r="H28" s="343"/>
      <c r="I28" s="36">
        <f t="shared" si="0"/>
        <v>1</v>
      </c>
      <c r="J28" s="376"/>
      <c r="K28" s="376"/>
      <c r="L28" s="377"/>
      <c r="M28" s="10"/>
      <c r="N28" s="10"/>
      <c r="O28" s="10"/>
    </row>
    <row r="29" spans="1:15" customFormat="1">
      <c r="A29" s="10"/>
      <c r="B29" s="24">
        <v>23</v>
      </c>
      <c r="C29" s="653" t="s">
        <v>18</v>
      </c>
      <c r="D29" s="654"/>
      <c r="E29" s="51"/>
      <c r="F29" s="48"/>
      <c r="G29" s="343"/>
      <c r="H29" s="343"/>
      <c r="I29" s="36">
        <f t="shared" si="0"/>
        <v>1</v>
      </c>
      <c r="J29" s="376"/>
      <c r="K29" s="376"/>
      <c r="L29" s="377"/>
      <c r="M29" s="10"/>
      <c r="N29" s="10"/>
      <c r="O29" s="10"/>
    </row>
    <row r="30" spans="1:15" customFormat="1">
      <c r="A30" s="10"/>
      <c r="B30" s="24">
        <v>24</v>
      </c>
      <c r="C30" s="653" t="s">
        <v>19</v>
      </c>
      <c r="D30" s="654"/>
      <c r="E30" s="51"/>
      <c r="F30" s="48"/>
      <c r="G30" s="343"/>
      <c r="H30" s="343"/>
      <c r="I30" s="36">
        <f t="shared" si="0"/>
        <v>1</v>
      </c>
      <c r="J30" s="376"/>
      <c r="K30" s="376"/>
      <c r="L30" s="377"/>
      <c r="M30" s="10"/>
      <c r="N30" s="10"/>
      <c r="O30" s="10"/>
    </row>
    <row r="31" spans="1:15" customFormat="1">
      <c r="A31" s="10"/>
      <c r="B31" s="24">
        <v>25</v>
      </c>
      <c r="C31" s="653" t="s">
        <v>20</v>
      </c>
      <c r="D31" s="654"/>
      <c r="E31" s="51"/>
      <c r="F31" s="48"/>
      <c r="G31" s="343"/>
      <c r="H31" s="343"/>
      <c r="I31" s="36">
        <f t="shared" si="0"/>
        <v>1</v>
      </c>
      <c r="J31" s="376"/>
      <c r="K31" s="376"/>
      <c r="L31" s="377"/>
      <c r="M31" s="10"/>
      <c r="N31" s="10"/>
      <c r="O31" s="10"/>
    </row>
    <row r="32" spans="1:15" customFormat="1" ht="13.5" thickBot="1">
      <c r="A32" s="10"/>
      <c r="B32" s="27">
        <v>26</v>
      </c>
      <c r="C32" s="678" t="s">
        <v>21</v>
      </c>
      <c r="D32" s="679"/>
      <c r="E32" s="90"/>
      <c r="F32" s="86"/>
      <c r="G32" s="38"/>
      <c r="H32" s="38"/>
      <c r="I32" s="38"/>
      <c r="J32" s="378">
        <f>SUM(J11:J31)</f>
        <v>0</v>
      </c>
      <c r="K32" s="378">
        <f t="shared" ref="K32:L32" si="1">SUM(K11:K31)</f>
        <v>0</v>
      </c>
      <c r="L32" s="379">
        <f t="shared" si="1"/>
        <v>0</v>
      </c>
      <c r="M32" s="10"/>
      <c r="N32" s="10"/>
      <c r="O32" s="10"/>
    </row>
    <row r="33" spans="1:15" customFormat="1">
      <c r="A33" s="10"/>
      <c r="B33" s="87"/>
      <c r="C33" s="702" t="s">
        <v>83</v>
      </c>
      <c r="D33" s="703"/>
      <c r="E33" s="703"/>
      <c r="F33" s="704"/>
      <c r="G33" s="35">
        <f>'NASTAVENI ZADAVATELE'!G55</f>
        <v>0</v>
      </c>
      <c r="H33" s="35">
        <f>'NASTAVENI ZADAVATELE'!H55</f>
        <v>1</v>
      </c>
      <c r="I33" s="35">
        <f t="shared" ref="I33:I35" si="2">100%-G33-H33</f>
        <v>0</v>
      </c>
      <c r="J33" s="372"/>
      <c r="K33" s="372"/>
      <c r="L33" s="375"/>
      <c r="M33" s="10"/>
      <c r="N33" s="10"/>
      <c r="O33" s="10"/>
    </row>
    <row r="34" spans="1:15" customFormat="1">
      <c r="A34" s="10"/>
      <c r="B34" s="45"/>
      <c r="C34" s="697" t="s">
        <v>44</v>
      </c>
      <c r="D34" s="698"/>
      <c r="E34" s="28"/>
      <c r="F34" s="48"/>
      <c r="G34" s="343"/>
      <c r="H34" s="343"/>
      <c r="I34" s="36">
        <f t="shared" si="2"/>
        <v>1</v>
      </c>
      <c r="J34" s="376"/>
      <c r="K34" s="376"/>
      <c r="L34" s="377"/>
      <c r="M34" s="10"/>
      <c r="N34" s="10"/>
      <c r="O34" s="10"/>
    </row>
    <row r="35" spans="1:15" customFormat="1">
      <c r="A35" s="10"/>
      <c r="B35" s="356"/>
      <c r="C35" s="357" t="s">
        <v>230</v>
      </c>
      <c r="D35" s="358"/>
      <c r="E35" s="103"/>
      <c r="F35" s="104"/>
      <c r="G35" s="35">
        <f>'NASTAVENI ZADAVATELE'!G57</f>
        <v>1</v>
      </c>
      <c r="H35" s="35">
        <f>'NASTAVENI ZADAVATELE'!H57</f>
        <v>0</v>
      </c>
      <c r="I35" s="36">
        <f t="shared" si="2"/>
        <v>0</v>
      </c>
      <c r="J35" s="380">
        <f>IF(J32&gt;0,PopKOD,0)</f>
        <v>0</v>
      </c>
      <c r="K35" s="380">
        <f>IF(K32&gt;0,PopKOD,0)</f>
        <v>0</v>
      </c>
      <c r="L35" s="381">
        <f>IF(L32&gt;0,PopKOD,0)</f>
        <v>0</v>
      </c>
      <c r="M35" s="10"/>
      <c r="N35" s="10"/>
      <c r="O35" s="10"/>
    </row>
    <row r="36" spans="1:15" customFormat="1" ht="13.5" thickBot="1">
      <c r="A36" s="10"/>
      <c r="B36" s="46"/>
      <c r="C36" s="699" t="s">
        <v>46</v>
      </c>
      <c r="D36" s="700"/>
      <c r="E36" s="29"/>
      <c r="F36" s="86"/>
      <c r="G36" s="39"/>
      <c r="H36" s="39"/>
      <c r="I36" s="39"/>
      <c r="J36" s="378">
        <f>SUM(J32:J35)</f>
        <v>0</v>
      </c>
      <c r="K36" s="378">
        <f t="shared" ref="K36:L36" si="3">SUM(K32:K35)</f>
        <v>0</v>
      </c>
      <c r="L36" s="379">
        <f t="shared" si="3"/>
        <v>0</v>
      </c>
      <c r="M36" s="10"/>
      <c r="N36" s="10"/>
      <c r="O36" s="10"/>
    </row>
    <row r="37" spans="1:15" customFormat="1">
      <c r="A37" s="10"/>
      <c r="B37" s="11"/>
      <c r="C37" s="11"/>
      <c r="D37" s="10"/>
      <c r="E37" s="10"/>
      <c r="F37" s="10"/>
      <c r="G37" s="10"/>
      <c r="H37" s="10"/>
      <c r="I37" s="10"/>
      <c r="J37" s="10"/>
      <c r="K37" s="10"/>
      <c r="L37" s="10"/>
      <c r="M37" s="10"/>
      <c r="N37" s="10"/>
      <c r="O37" s="10"/>
    </row>
    <row r="38" spans="1:15" customFormat="1">
      <c r="A38" s="10"/>
      <c r="B38" s="11" t="s">
        <v>100</v>
      </c>
      <c r="C38" s="11"/>
      <c r="D38" s="10"/>
      <c r="E38" s="10"/>
      <c r="F38" s="10"/>
      <c r="G38" s="10"/>
      <c r="H38" s="10"/>
      <c r="I38" s="10"/>
      <c r="J38" s="10"/>
      <c r="K38" s="10"/>
      <c r="L38" s="10"/>
      <c r="M38" s="10"/>
      <c r="N38" s="10"/>
      <c r="O38" s="10"/>
    </row>
    <row r="39" spans="1:15" customFormat="1">
      <c r="A39" s="10"/>
      <c r="B39" s="232" t="s">
        <v>143</v>
      </c>
      <c r="C39" s="232"/>
      <c r="D39" s="10"/>
      <c r="E39" s="10"/>
      <c r="F39" s="10"/>
      <c r="G39" s="10"/>
      <c r="H39" s="10"/>
      <c r="I39" s="10"/>
      <c r="J39" s="10"/>
      <c r="K39" s="10"/>
      <c r="L39" s="10"/>
      <c r="M39" s="10"/>
      <c r="N39" s="10"/>
      <c r="O39" s="10"/>
    </row>
    <row r="40" spans="1:15" customFormat="1" ht="13.5" thickBot="1">
      <c r="A40" s="10"/>
      <c r="B40" s="10"/>
      <c r="C40" s="10"/>
      <c r="D40" s="10"/>
      <c r="E40" s="10"/>
      <c r="F40" s="10"/>
      <c r="G40" s="10"/>
      <c r="H40" s="10"/>
      <c r="I40" s="10"/>
      <c r="J40" s="10"/>
      <c r="K40" s="10"/>
      <c r="L40" s="10"/>
      <c r="M40" s="10"/>
      <c r="N40" s="10"/>
      <c r="O40" s="10"/>
    </row>
    <row r="41" spans="1:15" customFormat="1">
      <c r="A41" s="10"/>
      <c r="B41" s="674" t="s">
        <v>7</v>
      </c>
      <c r="C41" s="675"/>
      <c r="D41" s="684" t="s">
        <v>274</v>
      </c>
      <c r="E41" s="694" t="s">
        <v>103</v>
      </c>
      <c r="F41" s="695"/>
      <c r="G41" s="695"/>
      <c r="H41" s="695"/>
      <c r="I41" s="695"/>
      <c r="J41" s="695"/>
      <c r="K41" s="695"/>
      <c r="L41" s="695"/>
      <c r="M41" s="695"/>
      <c r="N41" s="696"/>
      <c r="O41" s="10"/>
    </row>
    <row r="42" spans="1:15" customFormat="1" ht="13.5" thickBot="1">
      <c r="A42" s="10"/>
      <c r="B42" s="676"/>
      <c r="C42" s="677"/>
      <c r="D42" s="685"/>
      <c r="E42" s="112">
        <f>VR</f>
        <v>1</v>
      </c>
      <c r="F42" s="113">
        <f>E42+1</f>
        <v>2</v>
      </c>
      <c r="G42" s="113">
        <f t="shared" ref="G42:N42" si="4">F42+1</f>
        <v>3</v>
      </c>
      <c r="H42" s="113">
        <f t="shared" si="4"/>
        <v>4</v>
      </c>
      <c r="I42" s="113">
        <f t="shared" si="4"/>
        <v>5</v>
      </c>
      <c r="J42" s="113">
        <f t="shared" si="4"/>
        <v>6</v>
      </c>
      <c r="K42" s="113">
        <f t="shared" si="4"/>
        <v>7</v>
      </c>
      <c r="L42" s="113">
        <f t="shared" si="4"/>
        <v>8</v>
      </c>
      <c r="M42" s="113">
        <f t="shared" si="4"/>
        <v>9</v>
      </c>
      <c r="N42" s="114">
        <f t="shared" si="4"/>
        <v>10</v>
      </c>
      <c r="O42" s="10"/>
    </row>
    <row r="43" spans="1:15" customFormat="1" ht="13.5" thickTop="1">
      <c r="A43" s="10"/>
      <c r="B43" s="655" t="s">
        <v>118</v>
      </c>
      <c r="C43" s="656"/>
      <c r="D43" s="116" t="s">
        <v>126</v>
      </c>
      <c r="E43" s="252">
        <f>1-E44</f>
        <v>1</v>
      </c>
      <c r="F43" s="253">
        <f t="shared" ref="F43:N43" si="5">1-F44</f>
        <v>1</v>
      </c>
      <c r="G43" s="253">
        <f t="shared" si="5"/>
        <v>1</v>
      </c>
      <c r="H43" s="253">
        <f t="shared" si="5"/>
        <v>1</v>
      </c>
      <c r="I43" s="253">
        <f t="shared" si="5"/>
        <v>1</v>
      </c>
      <c r="J43" s="253">
        <f t="shared" si="5"/>
        <v>1</v>
      </c>
      <c r="K43" s="253">
        <f t="shared" si="5"/>
        <v>1</v>
      </c>
      <c r="L43" s="253">
        <f t="shared" si="5"/>
        <v>1</v>
      </c>
      <c r="M43" s="253">
        <f t="shared" si="5"/>
        <v>1</v>
      </c>
      <c r="N43" s="254">
        <f t="shared" si="5"/>
        <v>1</v>
      </c>
      <c r="O43" s="10"/>
    </row>
    <row r="44" spans="1:15" customFormat="1">
      <c r="A44" s="10"/>
      <c r="B44" s="657"/>
      <c r="C44" s="658"/>
      <c r="D44" s="117" t="s">
        <v>125</v>
      </c>
      <c r="E44" s="344"/>
      <c r="F44" s="345"/>
      <c r="G44" s="345"/>
      <c r="H44" s="345"/>
      <c r="I44" s="345"/>
      <c r="J44" s="345"/>
      <c r="K44" s="345"/>
      <c r="L44" s="345"/>
      <c r="M44" s="345"/>
      <c r="N44" s="346"/>
      <c r="O44" s="10"/>
    </row>
    <row r="45" spans="1:15" customFormat="1">
      <c r="A45" s="10"/>
      <c r="B45" s="691" t="s">
        <v>115</v>
      </c>
      <c r="C45" s="681"/>
      <c r="D45" s="1" t="s">
        <v>0</v>
      </c>
      <c r="E45" s="255">
        <f>1-E46-E47</f>
        <v>1</v>
      </c>
      <c r="F45" s="253">
        <f t="shared" ref="F45:N45" si="6">1-F46-F47</f>
        <v>1</v>
      </c>
      <c r="G45" s="253">
        <f t="shared" si="6"/>
        <v>1</v>
      </c>
      <c r="H45" s="253">
        <f t="shared" si="6"/>
        <v>1</v>
      </c>
      <c r="I45" s="253">
        <f t="shared" si="6"/>
        <v>1</v>
      </c>
      <c r="J45" s="253">
        <f t="shared" si="6"/>
        <v>1</v>
      </c>
      <c r="K45" s="253">
        <f t="shared" si="6"/>
        <v>1</v>
      </c>
      <c r="L45" s="253">
        <f t="shared" si="6"/>
        <v>1</v>
      </c>
      <c r="M45" s="253">
        <f t="shared" si="6"/>
        <v>1</v>
      </c>
      <c r="N45" s="254">
        <f t="shared" si="6"/>
        <v>1</v>
      </c>
      <c r="O45" s="10"/>
    </row>
    <row r="46" spans="1:15" customFormat="1">
      <c r="A46" s="10"/>
      <c r="B46" s="692"/>
      <c r="C46" s="693"/>
      <c r="D46" s="118" t="s">
        <v>110</v>
      </c>
      <c r="E46" s="347"/>
      <c r="F46" s="345"/>
      <c r="G46" s="345"/>
      <c r="H46" s="345"/>
      <c r="I46" s="345"/>
      <c r="J46" s="345"/>
      <c r="K46" s="345"/>
      <c r="L46" s="345"/>
      <c r="M46" s="345"/>
      <c r="N46" s="346"/>
      <c r="O46" s="10"/>
    </row>
    <row r="47" spans="1:15" customFormat="1">
      <c r="A47" s="10"/>
      <c r="B47" s="657"/>
      <c r="C47" s="658"/>
      <c r="D47" s="118" t="s">
        <v>264</v>
      </c>
      <c r="E47" s="347"/>
      <c r="F47" s="345"/>
      <c r="G47" s="345"/>
      <c r="H47" s="345"/>
      <c r="I47" s="345"/>
      <c r="J47" s="345"/>
      <c r="K47" s="345"/>
      <c r="L47" s="345"/>
      <c r="M47" s="345"/>
      <c r="N47" s="346"/>
      <c r="O47" s="10"/>
    </row>
    <row r="48" spans="1:15" customFormat="1">
      <c r="A48" s="10"/>
      <c r="B48" s="680" t="s">
        <v>116</v>
      </c>
      <c r="C48" s="681"/>
      <c r="D48" s="1" t="s">
        <v>2</v>
      </c>
      <c r="E48" s="351"/>
      <c r="F48" s="352"/>
      <c r="G48" s="352"/>
      <c r="H48" s="352"/>
      <c r="I48" s="352"/>
      <c r="J48" s="352"/>
      <c r="K48" s="352"/>
      <c r="L48" s="352"/>
      <c r="M48" s="352"/>
      <c r="N48" s="353"/>
      <c r="O48" s="10"/>
    </row>
    <row r="49" spans="1:15" customFormat="1">
      <c r="A49" s="10"/>
      <c r="B49" s="690"/>
      <c r="C49" s="658"/>
      <c r="D49" s="2" t="s">
        <v>1</v>
      </c>
      <c r="E49" s="256">
        <f>1-E48</f>
        <v>1</v>
      </c>
      <c r="F49" s="257">
        <f t="shared" ref="F49:N49" si="7">1-F48</f>
        <v>1</v>
      </c>
      <c r="G49" s="257">
        <f t="shared" si="7"/>
        <v>1</v>
      </c>
      <c r="H49" s="257">
        <f t="shared" si="7"/>
        <v>1</v>
      </c>
      <c r="I49" s="257">
        <f t="shared" si="7"/>
        <v>1</v>
      </c>
      <c r="J49" s="257">
        <f t="shared" si="7"/>
        <v>1</v>
      </c>
      <c r="K49" s="257">
        <f t="shared" si="7"/>
        <v>1</v>
      </c>
      <c r="L49" s="257">
        <f t="shared" si="7"/>
        <v>1</v>
      </c>
      <c r="M49" s="257">
        <f t="shared" si="7"/>
        <v>1</v>
      </c>
      <c r="N49" s="258">
        <f t="shared" si="7"/>
        <v>1</v>
      </c>
      <c r="O49" s="10"/>
    </row>
    <row r="50" spans="1:15" customFormat="1">
      <c r="A50" s="10"/>
      <c r="B50" s="680" t="s">
        <v>117</v>
      </c>
      <c r="C50" s="681"/>
      <c r="D50" s="108" t="s">
        <v>2</v>
      </c>
      <c r="E50" s="348"/>
      <c r="F50" s="349"/>
      <c r="G50" s="349"/>
      <c r="H50" s="349"/>
      <c r="I50" s="349"/>
      <c r="J50" s="349"/>
      <c r="K50" s="349"/>
      <c r="L50" s="349"/>
      <c r="M50" s="349"/>
      <c r="N50" s="350"/>
      <c r="O50" s="10"/>
    </row>
    <row r="51" spans="1:15" customFormat="1" ht="13.5" thickBot="1">
      <c r="A51" s="10"/>
      <c r="B51" s="682"/>
      <c r="C51" s="683"/>
      <c r="D51" s="3" t="s">
        <v>1</v>
      </c>
      <c r="E51" s="259">
        <f>1-E50</f>
        <v>1</v>
      </c>
      <c r="F51" s="260">
        <f t="shared" ref="F51:N51" si="8">1-F50</f>
        <v>1</v>
      </c>
      <c r="G51" s="260">
        <f t="shared" si="8"/>
        <v>1</v>
      </c>
      <c r="H51" s="260">
        <f t="shared" si="8"/>
        <v>1</v>
      </c>
      <c r="I51" s="260">
        <f t="shared" si="8"/>
        <v>1</v>
      </c>
      <c r="J51" s="260">
        <f t="shared" si="8"/>
        <v>1</v>
      </c>
      <c r="K51" s="260">
        <f t="shared" si="8"/>
        <v>1</v>
      </c>
      <c r="L51" s="260">
        <f t="shared" si="8"/>
        <v>1</v>
      </c>
      <c r="M51" s="260">
        <f t="shared" si="8"/>
        <v>1</v>
      </c>
      <c r="N51" s="261">
        <f t="shared" si="8"/>
        <v>1</v>
      </c>
      <c r="O51" s="10"/>
    </row>
    <row r="52" spans="1:15">
      <c r="A52" s="10"/>
      <c r="B52" s="10"/>
      <c r="C52" s="10"/>
      <c r="D52" s="10"/>
      <c r="E52" s="10"/>
      <c r="F52" s="10"/>
      <c r="G52" s="228"/>
      <c r="H52" s="228"/>
      <c r="I52" s="228"/>
      <c r="J52" s="10"/>
      <c r="K52" s="10"/>
      <c r="L52" s="10"/>
      <c r="M52" s="10"/>
      <c r="N52" s="10"/>
      <c r="O52" s="10"/>
    </row>
    <row r="53" spans="1:15" ht="12.75" hidden="1" customHeight="1"/>
    <row r="54" spans="1:15" ht="12.75" hidden="1" customHeight="1"/>
    <row r="55" spans="1:15" ht="12.75" hidden="1" customHeight="1"/>
    <row r="56" spans="1:15" ht="12.75" hidden="1" customHeight="1"/>
    <row r="57" spans="1:15" ht="12.75" hidden="1" customHeight="1"/>
    <row r="58" spans="1:15" ht="12.75" hidden="1" customHeight="1"/>
    <row r="59" spans="1:15" ht="12.75" hidden="1" customHeight="1"/>
    <row r="60" spans="1:15" ht="12.75" hidden="1" customHeight="1"/>
    <row r="61" spans="1:15" ht="12.75" hidden="1" customHeight="1"/>
    <row r="62" spans="1:15" ht="12.75" hidden="1" customHeight="1"/>
    <row r="63" spans="1:15" ht="12.75" hidden="1" customHeight="1"/>
    <row r="64" spans="1:15"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password="EEFD" sheet="1" objects="1" scenarios="1" formatColumns="0" formatRows="0"/>
  <mergeCells count="41">
    <mergeCell ref="C13:D13"/>
    <mergeCell ref="C14:D14"/>
    <mergeCell ref="C15:D15"/>
    <mergeCell ref="E41:N41"/>
    <mergeCell ref="C34:D34"/>
    <mergeCell ref="C36:D36"/>
    <mergeCell ref="C25:D25"/>
    <mergeCell ref="C19:F19"/>
    <mergeCell ref="C33:F33"/>
    <mergeCell ref="B50:C51"/>
    <mergeCell ref="D41:D42"/>
    <mergeCell ref="C27:D27"/>
    <mergeCell ref="C16:D16"/>
    <mergeCell ref="C17:D17"/>
    <mergeCell ref="C18:D18"/>
    <mergeCell ref="C20:D20"/>
    <mergeCell ref="C21:D21"/>
    <mergeCell ref="C22:D22"/>
    <mergeCell ref="C23:D23"/>
    <mergeCell ref="C24:D24"/>
    <mergeCell ref="B48:C49"/>
    <mergeCell ref="C26:D26"/>
    <mergeCell ref="C28:D28"/>
    <mergeCell ref="C29:D29"/>
    <mergeCell ref="B45:C47"/>
    <mergeCell ref="J8:L8"/>
    <mergeCell ref="C30:D30"/>
    <mergeCell ref="C31:D31"/>
    <mergeCell ref="B43:C44"/>
    <mergeCell ref="I8:I9"/>
    <mergeCell ref="F8:F9"/>
    <mergeCell ref="E8:E9"/>
    <mergeCell ref="B8:B9"/>
    <mergeCell ref="C8:D9"/>
    <mergeCell ref="G8:G9"/>
    <mergeCell ref="H8:H9"/>
    <mergeCell ref="C10:D10"/>
    <mergeCell ref="C11:D11"/>
    <mergeCell ref="C12:D12"/>
    <mergeCell ref="B41:C42"/>
    <mergeCell ref="C32:D32"/>
  </mergeCells>
  <conditionalFormatting sqref="J34">
    <cfRule type="expression" dxfId="22" priority="3">
      <formula>AND(J32&gt;0,ROUND(J34,3)&lt;0.001)</formula>
    </cfRule>
  </conditionalFormatting>
  <conditionalFormatting sqref="K34">
    <cfRule type="expression" dxfId="21" priority="2">
      <formula>AND(K32&gt;0,ROUND(K34,3)&lt;0.001)</formula>
    </cfRule>
  </conditionalFormatting>
  <conditionalFormatting sqref="L34">
    <cfRule type="expression" dxfId="20" priority="1">
      <formula>AND(L32&gt;0,ROUND(L34,3)&lt;0.001)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7" min="1" max="14" man="1"/>
  </rowBreaks>
  <extLst>
    <ext xmlns:x14="http://schemas.microsoft.com/office/spreadsheetml/2009/9/main" uri="{78C0D931-6437-407d-A8EE-F0AAD7539E65}">
      <x14:conditionalFormattings>
        <x14:conditionalFormatting xmlns:xm="http://schemas.microsoft.com/office/excel/2006/main">
          <x14:cfRule type="expression" priority="8" id="{FE2FAFED-D0DE-4A09-BB79-5F226355DFB1}">
            <xm:f>E44&lt;'Technicke hodnoceni'!D34</xm:f>
            <x14:dxf>
              <fill>
                <patternFill>
                  <bgColor rgb="FFFF0000"/>
                </patternFill>
              </fill>
            </x14:dxf>
          </x14:cfRule>
          <xm:sqref>E44:N44 E46:N48 E50:N50</xm:sqref>
        </x14:conditionalFormatting>
        <x14:conditionalFormatting xmlns:xm="http://schemas.microsoft.com/office/excel/2006/main">
          <x14:cfRule type="expression" priority="101" id="{6F28F32E-A477-4A1A-BFC5-B0D854325E5F}">
            <xm:f>$J$36&gt;'NASTAVENI ZADAVATELE'!$H$13</xm:f>
            <x14:dxf>
              <fill>
                <patternFill>
                  <bgColor rgb="FFFF0000"/>
                </patternFill>
              </fill>
            </x14:dxf>
          </x14:cfRule>
          <xm:sqref>J11:J36</xm:sqref>
        </x14:conditionalFormatting>
        <x14:conditionalFormatting xmlns:xm="http://schemas.microsoft.com/office/excel/2006/main">
          <x14:cfRule type="expression" priority="103" id="{8BE41DE1-FB8E-44AF-9BED-DD54688146A0}">
            <xm:f>$K$36&gt;'NASTAVENI ZADAVATELE'!$H$14</xm:f>
            <x14:dxf>
              <fill>
                <patternFill>
                  <bgColor rgb="FFFF0000"/>
                </patternFill>
              </fill>
            </x14:dxf>
          </x14:cfRule>
          <xm:sqref>K11:K36</xm:sqref>
        </x14:conditionalFormatting>
        <x14:conditionalFormatting xmlns:xm="http://schemas.microsoft.com/office/excel/2006/main">
          <x14:cfRule type="expression" priority="105" id="{FD9FFA1E-7BA5-4777-B1A0-DF187F6F3453}">
            <xm:f>$L$36&gt;'NASTAVENI ZADAVATELE'!$H$15</xm:f>
            <x14:dxf>
              <fill>
                <patternFill>
                  <bgColor rgb="FFFF0000"/>
                </patternFill>
              </fill>
            </x14:dxf>
          </x14:cfRule>
          <xm:sqref>L11:L36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R112"/>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233</v>
      </c>
      <c r="C2" s="4"/>
      <c r="H2" s="236" t="s">
        <v>139</v>
      </c>
      <c r="I2" s="367"/>
      <c r="J2" s="367"/>
      <c r="K2" s="367"/>
      <c r="L2" s="367"/>
      <c r="M2" s="367"/>
    </row>
    <row r="3" spans="2:13">
      <c r="B3" t="s">
        <v>119</v>
      </c>
    </row>
    <row r="4" spans="2:13" ht="13.5" thickBot="1">
      <c r="B4" s="102"/>
      <c r="J4" s="9"/>
      <c r="K4" s="9"/>
      <c r="L4" s="9"/>
      <c r="M4" s="9"/>
    </row>
    <row r="5" spans="2:13" ht="26.25" customHeight="1" thickBot="1">
      <c r="B5" s="5" t="s">
        <v>7</v>
      </c>
      <c r="C5" s="115" t="s">
        <v>270</v>
      </c>
      <c r="D5" s="715" t="s">
        <v>4</v>
      </c>
      <c r="E5" s="705"/>
      <c r="F5" s="705" t="s">
        <v>96</v>
      </c>
      <c r="G5" s="705"/>
      <c r="H5" s="705" t="s">
        <v>5</v>
      </c>
      <c r="I5" s="705"/>
      <c r="J5" s="717" t="s">
        <v>3</v>
      </c>
      <c r="K5" s="717"/>
      <c r="L5" s="705" t="s">
        <v>6</v>
      </c>
      <c r="M5" s="706"/>
    </row>
    <row r="6" spans="2:13" ht="26.25" customHeight="1" thickTop="1">
      <c r="B6" s="6" t="s">
        <v>115</v>
      </c>
      <c r="C6" s="110" t="s">
        <v>110</v>
      </c>
      <c r="D6" s="720">
        <f>AVERAGE(D21:M21)</f>
        <v>0</v>
      </c>
      <c r="E6" s="721"/>
      <c r="F6" s="721">
        <v>1</v>
      </c>
      <c r="G6" s="721"/>
      <c r="H6" s="709">
        <f>D6/F6*100</f>
        <v>0</v>
      </c>
      <c r="I6" s="709"/>
      <c r="J6" s="724">
        <f>'NASTAVENI ZADAVATELE'!E79</f>
        <v>0.5</v>
      </c>
      <c r="K6" s="724"/>
      <c r="L6" s="709">
        <f>H6*J6</f>
        <v>0</v>
      </c>
      <c r="M6" s="710"/>
    </row>
    <row r="7" spans="2:13" ht="26.25" customHeight="1">
      <c r="B7" s="6" t="s">
        <v>116</v>
      </c>
      <c r="C7" s="110" t="s">
        <v>2</v>
      </c>
      <c r="D7" s="722">
        <f>AVERAGE(D23:M23)</f>
        <v>0</v>
      </c>
      <c r="E7" s="716"/>
      <c r="F7" s="716">
        <v>1</v>
      </c>
      <c r="G7" s="716"/>
      <c r="H7" s="711">
        <f t="shared" ref="H7:H8" si="0">D7/F7*100</f>
        <v>0</v>
      </c>
      <c r="I7" s="711"/>
      <c r="J7" s="725">
        <f>'NASTAVENI ZADAVATELE'!E80</f>
        <v>0.2</v>
      </c>
      <c r="K7" s="725"/>
      <c r="L7" s="711">
        <f>H7*J7</f>
        <v>0</v>
      </c>
      <c r="M7" s="712"/>
    </row>
    <row r="8" spans="2:13" ht="26.25" customHeight="1" thickBot="1">
      <c r="B8" s="7" t="s">
        <v>117</v>
      </c>
      <c r="C8" s="111" t="s">
        <v>2</v>
      </c>
      <c r="D8" s="723">
        <f>AVERAGE(D25:M25)</f>
        <v>0</v>
      </c>
      <c r="E8" s="718"/>
      <c r="F8" s="718">
        <v>1</v>
      </c>
      <c r="G8" s="718"/>
      <c r="H8" s="713">
        <f t="shared" si="0"/>
        <v>0</v>
      </c>
      <c r="I8" s="713"/>
      <c r="J8" s="719">
        <f>'NASTAVENI ZADAVATELE'!E81</f>
        <v>0.3</v>
      </c>
      <c r="K8" s="719"/>
      <c r="L8" s="713">
        <f>H8*J8</f>
        <v>0</v>
      </c>
      <c r="M8" s="714"/>
    </row>
    <row r="9" spans="2:13" ht="12.75" customHeight="1" thickBot="1"/>
    <row r="10" spans="2:13" ht="26.25" customHeight="1" thickBot="1">
      <c r="B10" s="139" t="s">
        <v>272</v>
      </c>
      <c r="C10" s="140"/>
      <c r="D10" s="140"/>
      <c r="E10" s="140"/>
      <c r="F10" s="140"/>
      <c r="G10" s="140"/>
      <c r="H10" s="140"/>
      <c r="I10" s="140"/>
      <c r="J10" s="140"/>
      <c r="K10" s="141"/>
      <c r="L10" s="707">
        <f>SUM(L6:M8)</f>
        <v>0</v>
      </c>
      <c r="M10" s="708"/>
    </row>
    <row r="11" spans="2:13">
      <c r="B11" s="4"/>
    </row>
    <row r="12" spans="2:13">
      <c r="B12" s="4"/>
    </row>
    <row r="13" spans="2:13">
      <c r="B13" s="4" t="s">
        <v>100</v>
      </c>
    </row>
    <row r="14" spans="2:13">
      <c r="B14" s="102" t="s">
        <v>98</v>
      </c>
    </row>
    <row r="15" spans="2:13" ht="13.5" thickBot="1"/>
    <row r="16" spans="2:13">
      <c r="B16" s="674" t="s">
        <v>7</v>
      </c>
      <c r="C16" s="684" t="s">
        <v>274</v>
      </c>
      <c r="D16" s="694" t="s">
        <v>103</v>
      </c>
      <c r="E16" s="695"/>
      <c r="F16" s="695"/>
      <c r="G16" s="695"/>
      <c r="H16" s="695"/>
      <c r="I16" s="695"/>
      <c r="J16" s="695"/>
      <c r="K16" s="695"/>
      <c r="L16" s="695"/>
      <c r="M16" s="696"/>
    </row>
    <row r="17" spans="2:13" ht="13.5" thickBot="1">
      <c r="B17" s="676"/>
      <c r="C17" s="685"/>
      <c r="D17" s="112">
        <f>VR</f>
        <v>1</v>
      </c>
      <c r="E17" s="113">
        <f>D17+1</f>
        <v>2</v>
      </c>
      <c r="F17" s="113">
        <f t="shared" ref="F17" si="1">E17+1</f>
        <v>3</v>
      </c>
      <c r="G17" s="113">
        <f t="shared" ref="G17" si="2">F17+1</f>
        <v>4</v>
      </c>
      <c r="H17" s="113">
        <f t="shared" ref="H17" si="3">G17+1</f>
        <v>5</v>
      </c>
      <c r="I17" s="113">
        <f t="shared" ref="I17" si="4">H17+1</f>
        <v>6</v>
      </c>
      <c r="J17" s="113">
        <f t="shared" ref="J17" si="5">I17+1</f>
        <v>7</v>
      </c>
      <c r="K17" s="113">
        <f t="shared" ref="K17" si="6">J17+1</f>
        <v>8</v>
      </c>
      <c r="L17" s="113">
        <f t="shared" ref="L17" si="7">K17+1</f>
        <v>9</v>
      </c>
      <c r="M17" s="114">
        <f t="shared" ref="M17" si="8">L17+1</f>
        <v>10</v>
      </c>
    </row>
    <row r="18" spans="2:13" ht="13.5" thickTop="1">
      <c r="B18" s="730" t="s">
        <v>118</v>
      </c>
      <c r="C18" s="116" t="s">
        <v>126</v>
      </c>
      <c r="D18" s="393">
        <f>1-D19</f>
        <v>1</v>
      </c>
      <c r="E18" s="394">
        <f t="shared" ref="E18:M18" si="9">1-E19</f>
        <v>1</v>
      </c>
      <c r="F18" s="394">
        <f t="shared" si="9"/>
        <v>1</v>
      </c>
      <c r="G18" s="394">
        <f t="shared" si="9"/>
        <v>1</v>
      </c>
      <c r="H18" s="394">
        <f t="shared" si="9"/>
        <v>1</v>
      </c>
      <c r="I18" s="394">
        <f t="shared" si="9"/>
        <v>1</v>
      </c>
      <c r="J18" s="394">
        <f t="shared" si="9"/>
        <v>1</v>
      </c>
      <c r="K18" s="394">
        <f t="shared" si="9"/>
        <v>1</v>
      </c>
      <c r="L18" s="394">
        <f t="shared" si="9"/>
        <v>1</v>
      </c>
      <c r="M18" s="395">
        <f t="shared" si="9"/>
        <v>1</v>
      </c>
    </row>
    <row r="19" spans="2:13">
      <c r="B19" s="731"/>
      <c r="C19" s="117" t="s">
        <v>125</v>
      </c>
      <c r="D19" s="396">
        <f>'NABIDKA DOPRAVCE'!E44</f>
        <v>0</v>
      </c>
      <c r="E19" s="397">
        <f>'NABIDKA DOPRAVCE'!F44</f>
        <v>0</v>
      </c>
      <c r="F19" s="397">
        <f>'NABIDKA DOPRAVCE'!G44</f>
        <v>0</v>
      </c>
      <c r="G19" s="397">
        <f>'NABIDKA DOPRAVCE'!H44</f>
        <v>0</v>
      </c>
      <c r="H19" s="397">
        <f>'NABIDKA DOPRAVCE'!I44</f>
        <v>0</v>
      </c>
      <c r="I19" s="397">
        <f>'NABIDKA DOPRAVCE'!J44</f>
        <v>0</v>
      </c>
      <c r="J19" s="397">
        <f>'NABIDKA DOPRAVCE'!K44</f>
        <v>0</v>
      </c>
      <c r="K19" s="397">
        <f>'NABIDKA DOPRAVCE'!L44</f>
        <v>0</v>
      </c>
      <c r="L19" s="397">
        <f>'NABIDKA DOPRAVCE'!M44</f>
        <v>0</v>
      </c>
      <c r="M19" s="398">
        <f>'NABIDKA DOPRAVCE'!N44</f>
        <v>0</v>
      </c>
    </row>
    <row r="20" spans="2:13">
      <c r="B20" s="732" t="s">
        <v>115</v>
      </c>
      <c r="C20" s="1" t="s">
        <v>0</v>
      </c>
      <c r="D20" s="399">
        <f>1-SUM(D21:D22)</f>
        <v>1</v>
      </c>
      <c r="E20" s="394">
        <f t="shared" ref="E20:M20" si="10">1-SUM(E21:E22)</f>
        <v>1</v>
      </c>
      <c r="F20" s="394">
        <f t="shared" si="10"/>
        <v>1</v>
      </c>
      <c r="G20" s="394">
        <f t="shared" si="10"/>
        <v>1</v>
      </c>
      <c r="H20" s="394">
        <f t="shared" si="10"/>
        <v>1</v>
      </c>
      <c r="I20" s="394">
        <f t="shared" si="10"/>
        <v>1</v>
      </c>
      <c r="J20" s="394">
        <f t="shared" si="10"/>
        <v>1</v>
      </c>
      <c r="K20" s="394">
        <f t="shared" si="10"/>
        <v>1</v>
      </c>
      <c r="L20" s="394">
        <f t="shared" si="10"/>
        <v>1</v>
      </c>
      <c r="M20" s="395">
        <f t="shared" si="10"/>
        <v>1</v>
      </c>
    </row>
    <row r="21" spans="2:13">
      <c r="B21" s="730"/>
      <c r="C21" s="118" t="s">
        <v>110</v>
      </c>
      <c r="D21" s="400">
        <f>'NABIDKA DOPRAVCE'!E46</f>
        <v>0</v>
      </c>
      <c r="E21" s="397">
        <f>'NABIDKA DOPRAVCE'!F46</f>
        <v>0</v>
      </c>
      <c r="F21" s="397">
        <f>'NABIDKA DOPRAVCE'!G46</f>
        <v>0</v>
      </c>
      <c r="G21" s="397">
        <f>'NABIDKA DOPRAVCE'!H46</f>
        <v>0</v>
      </c>
      <c r="H21" s="397">
        <f>'NABIDKA DOPRAVCE'!I46</f>
        <v>0</v>
      </c>
      <c r="I21" s="397">
        <f>'NABIDKA DOPRAVCE'!J46</f>
        <v>0</v>
      </c>
      <c r="J21" s="397">
        <f>'NABIDKA DOPRAVCE'!K46</f>
        <v>0</v>
      </c>
      <c r="K21" s="397">
        <f>'NABIDKA DOPRAVCE'!L46</f>
        <v>0</v>
      </c>
      <c r="L21" s="397">
        <f>'NABIDKA DOPRAVCE'!M46</f>
        <v>0</v>
      </c>
      <c r="M21" s="398">
        <f>'NABIDKA DOPRAVCE'!N46</f>
        <v>0</v>
      </c>
    </row>
    <row r="22" spans="2:13">
      <c r="B22" s="731"/>
      <c r="C22" s="118" t="s">
        <v>264</v>
      </c>
      <c r="D22" s="400">
        <f>'NABIDKA DOPRAVCE'!E47</f>
        <v>0</v>
      </c>
      <c r="E22" s="397">
        <f>'NABIDKA DOPRAVCE'!F47</f>
        <v>0</v>
      </c>
      <c r="F22" s="397">
        <f>'NABIDKA DOPRAVCE'!G47</f>
        <v>0</v>
      </c>
      <c r="G22" s="397">
        <f>'NABIDKA DOPRAVCE'!H47</f>
        <v>0</v>
      </c>
      <c r="H22" s="397">
        <f>'NABIDKA DOPRAVCE'!I47</f>
        <v>0</v>
      </c>
      <c r="I22" s="397">
        <f>'NABIDKA DOPRAVCE'!J47</f>
        <v>0</v>
      </c>
      <c r="J22" s="397">
        <f>'NABIDKA DOPRAVCE'!K47</f>
        <v>0</v>
      </c>
      <c r="K22" s="397">
        <f>'NABIDKA DOPRAVCE'!L47</f>
        <v>0</v>
      </c>
      <c r="L22" s="397">
        <f>'NABIDKA DOPRAVCE'!M47</f>
        <v>0</v>
      </c>
      <c r="M22" s="398">
        <f>'NABIDKA DOPRAVCE'!N47</f>
        <v>0</v>
      </c>
    </row>
    <row r="23" spans="2:13">
      <c r="B23" s="726" t="s">
        <v>116</v>
      </c>
      <c r="C23" s="1" t="s">
        <v>2</v>
      </c>
      <c r="D23" s="255">
        <f>'NABIDKA DOPRAVCE'!E48</f>
        <v>0</v>
      </c>
      <c r="E23" s="253">
        <f>'NABIDKA DOPRAVCE'!F48</f>
        <v>0</v>
      </c>
      <c r="F23" s="253">
        <f>'NABIDKA DOPRAVCE'!G48</f>
        <v>0</v>
      </c>
      <c r="G23" s="253">
        <f>'NABIDKA DOPRAVCE'!H48</f>
        <v>0</v>
      </c>
      <c r="H23" s="253">
        <f>'NABIDKA DOPRAVCE'!I48</f>
        <v>0</v>
      </c>
      <c r="I23" s="253">
        <f>'NABIDKA DOPRAVCE'!J48</f>
        <v>0</v>
      </c>
      <c r="J23" s="253">
        <f>'NABIDKA DOPRAVCE'!K48</f>
        <v>0</v>
      </c>
      <c r="K23" s="253">
        <f>'NABIDKA DOPRAVCE'!L48</f>
        <v>0</v>
      </c>
      <c r="L23" s="253">
        <f>'NABIDKA DOPRAVCE'!M48</f>
        <v>0</v>
      </c>
      <c r="M23" s="254">
        <f>'NABIDKA DOPRAVCE'!N48</f>
        <v>0</v>
      </c>
    </row>
    <row r="24" spans="2:13">
      <c r="B24" s="727"/>
      <c r="C24" s="2" t="s">
        <v>1</v>
      </c>
      <c r="D24" s="401">
        <f>1-D23</f>
        <v>1</v>
      </c>
      <c r="E24" s="402">
        <f t="shared" ref="E24:M24" si="11">1-E23</f>
        <v>1</v>
      </c>
      <c r="F24" s="402">
        <f t="shared" si="11"/>
        <v>1</v>
      </c>
      <c r="G24" s="402">
        <f t="shared" si="11"/>
        <v>1</v>
      </c>
      <c r="H24" s="402">
        <f t="shared" si="11"/>
        <v>1</v>
      </c>
      <c r="I24" s="402">
        <f t="shared" si="11"/>
        <v>1</v>
      </c>
      <c r="J24" s="402">
        <f t="shared" si="11"/>
        <v>1</v>
      </c>
      <c r="K24" s="402">
        <f t="shared" si="11"/>
        <v>1</v>
      </c>
      <c r="L24" s="402">
        <f t="shared" si="11"/>
        <v>1</v>
      </c>
      <c r="M24" s="403">
        <f t="shared" si="11"/>
        <v>1</v>
      </c>
    </row>
    <row r="25" spans="2:13">
      <c r="B25" s="728" t="s">
        <v>117</v>
      </c>
      <c r="C25" s="108" t="s">
        <v>2</v>
      </c>
      <c r="D25" s="404">
        <f>'NABIDKA DOPRAVCE'!E50</f>
        <v>0</v>
      </c>
      <c r="E25" s="405">
        <f>'NABIDKA DOPRAVCE'!F50</f>
        <v>0</v>
      </c>
      <c r="F25" s="405">
        <f>'NABIDKA DOPRAVCE'!G50</f>
        <v>0</v>
      </c>
      <c r="G25" s="405">
        <f>'NABIDKA DOPRAVCE'!H50</f>
        <v>0</v>
      </c>
      <c r="H25" s="405">
        <f>'NABIDKA DOPRAVCE'!I50</f>
        <v>0</v>
      </c>
      <c r="I25" s="405">
        <f>'NABIDKA DOPRAVCE'!J50</f>
        <v>0</v>
      </c>
      <c r="J25" s="405">
        <f>'NABIDKA DOPRAVCE'!K50</f>
        <v>0</v>
      </c>
      <c r="K25" s="405">
        <f>'NABIDKA DOPRAVCE'!L50</f>
        <v>0</v>
      </c>
      <c r="L25" s="405">
        <f>'NABIDKA DOPRAVCE'!M50</f>
        <v>0</v>
      </c>
      <c r="M25" s="406">
        <f>'NABIDKA DOPRAVCE'!N50</f>
        <v>0</v>
      </c>
    </row>
    <row r="26" spans="2:13" ht="13.5" thickBot="1">
      <c r="B26" s="729"/>
      <c r="C26" s="3" t="s">
        <v>1</v>
      </c>
      <c r="D26" s="407">
        <f>1-D25</f>
        <v>1</v>
      </c>
      <c r="E26" s="408">
        <f t="shared" ref="E26" si="12">1-E25</f>
        <v>1</v>
      </c>
      <c r="F26" s="408">
        <f t="shared" ref="F26" si="13">1-F25</f>
        <v>1</v>
      </c>
      <c r="G26" s="408">
        <f t="shared" ref="G26" si="14">1-G25</f>
        <v>1</v>
      </c>
      <c r="H26" s="408">
        <f t="shared" ref="H26" si="15">1-H25</f>
        <v>1</v>
      </c>
      <c r="I26" s="408">
        <f t="shared" ref="I26" si="16">1-I25</f>
        <v>1</v>
      </c>
      <c r="J26" s="408">
        <f t="shared" ref="J26" si="17">1-J25</f>
        <v>1</v>
      </c>
      <c r="K26" s="408">
        <f t="shared" ref="K26" si="18">1-K25</f>
        <v>1</v>
      </c>
      <c r="L26" s="408">
        <f t="shared" ref="L26" si="19">1-L25</f>
        <v>1</v>
      </c>
      <c r="M26" s="409">
        <f t="shared" ref="M26" si="20">1-M25</f>
        <v>1</v>
      </c>
    </row>
    <row r="27" spans="2:13"/>
    <row r="28" spans="2:13">
      <c r="B28" s="4" t="s">
        <v>101</v>
      </c>
    </row>
    <row r="29" spans="2:13">
      <c r="B29" s="102" t="s">
        <v>102</v>
      </c>
    </row>
    <row r="30" spans="2:13" ht="13.5" thickBot="1"/>
    <row r="31" spans="2:13">
      <c r="B31" s="674" t="s">
        <v>7</v>
      </c>
      <c r="C31" s="684" t="s">
        <v>274</v>
      </c>
      <c r="D31" s="694" t="s">
        <v>103</v>
      </c>
      <c r="E31" s="695"/>
      <c r="F31" s="695"/>
      <c r="G31" s="695"/>
      <c r="H31" s="695"/>
      <c r="I31" s="695"/>
      <c r="J31" s="695"/>
      <c r="K31" s="695"/>
      <c r="L31" s="695"/>
      <c r="M31" s="696"/>
    </row>
    <row r="32" spans="2:13" ht="13.5" thickBot="1">
      <c r="B32" s="676"/>
      <c r="C32" s="685"/>
      <c r="D32" s="112">
        <f>VR</f>
        <v>1</v>
      </c>
      <c r="E32" s="113">
        <f>D32+1</f>
        <v>2</v>
      </c>
      <c r="F32" s="113">
        <f t="shared" ref="F32" si="21">E32+1</f>
        <v>3</v>
      </c>
      <c r="G32" s="113">
        <f t="shared" ref="G32" si="22">F32+1</f>
        <v>4</v>
      </c>
      <c r="H32" s="113">
        <f t="shared" ref="H32" si="23">G32+1</f>
        <v>5</v>
      </c>
      <c r="I32" s="113">
        <f t="shared" ref="I32" si="24">H32+1</f>
        <v>6</v>
      </c>
      <c r="J32" s="113">
        <f t="shared" ref="J32" si="25">I32+1</f>
        <v>7</v>
      </c>
      <c r="K32" s="113">
        <f t="shared" ref="K32" si="26">J32+1</f>
        <v>8</v>
      </c>
      <c r="L32" s="113">
        <f t="shared" ref="L32" si="27">K32+1</f>
        <v>9</v>
      </c>
      <c r="M32" s="114">
        <f t="shared" ref="M32" si="28">L32+1</f>
        <v>10</v>
      </c>
    </row>
    <row r="33" spans="2:13" ht="13.5" thickTop="1">
      <c r="B33" s="730" t="s">
        <v>118</v>
      </c>
      <c r="C33" s="116" t="s">
        <v>126</v>
      </c>
      <c r="D33" s="323">
        <f>'NASTAVENI ZADAVATELE'!E65</f>
        <v>0</v>
      </c>
      <c r="E33" s="324">
        <f>'NASTAVENI ZADAVATELE'!F65</f>
        <v>0</v>
      </c>
      <c r="F33" s="324">
        <f>'NASTAVENI ZADAVATELE'!G65</f>
        <v>0</v>
      </c>
      <c r="G33" s="324">
        <f>'NASTAVENI ZADAVATELE'!H65</f>
        <v>0</v>
      </c>
      <c r="H33" s="324">
        <f>'NASTAVENI ZADAVATELE'!I65</f>
        <v>0</v>
      </c>
      <c r="I33" s="324">
        <f>'NASTAVENI ZADAVATELE'!J65</f>
        <v>0</v>
      </c>
      <c r="J33" s="324">
        <f>'NASTAVENI ZADAVATELE'!K65</f>
        <v>0</v>
      </c>
      <c r="K33" s="324">
        <f>'NASTAVENI ZADAVATELE'!L65</f>
        <v>0</v>
      </c>
      <c r="L33" s="324">
        <f>'NASTAVENI ZADAVATELE'!M65</f>
        <v>0</v>
      </c>
      <c r="M33" s="325">
        <f>'NASTAVENI ZADAVATELE'!N65</f>
        <v>0</v>
      </c>
    </row>
    <row r="34" spans="2:13">
      <c r="B34" s="731"/>
      <c r="C34" s="117" t="s">
        <v>125</v>
      </c>
      <c r="D34" s="326">
        <f>'NASTAVENI ZADAVATELE'!E66</f>
        <v>0.5</v>
      </c>
      <c r="E34" s="327">
        <f>'NASTAVENI ZADAVATELE'!F66</f>
        <v>0.5</v>
      </c>
      <c r="F34" s="327">
        <f>'NASTAVENI ZADAVATELE'!G66</f>
        <v>0.5</v>
      </c>
      <c r="G34" s="327">
        <f>'NASTAVENI ZADAVATELE'!H66</f>
        <v>0.5</v>
      </c>
      <c r="H34" s="327">
        <f>'NASTAVENI ZADAVATELE'!I66</f>
        <v>0.5</v>
      </c>
      <c r="I34" s="327">
        <f>'NASTAVENI ZADAVATELE'!J66</f>
        <v>0.5</v>
      </c>
      <c r="J34" s="327">
        <f>'NASTAVENI ZADAVATELE'!K66</f>
        <v>0.5</v>
      </c>
      <c r="K34" s="327">
        <f>'NASTAVENI ZADAVATELE'!L66</f>
        <v>0.5</v>
      </c>
      <c r="L34" s="327">
        <f>'NASTAVENI ZADAVATELE'!M66</f>
        <v>0.5</v>
      </c>
      <c r="M34" s="328">
        <f>'NASTAVENI ZADAVATELE'!N66</f>
        <v>0.5</v>
      </c>
    </row>
    <row r="35" spans="2:13">
      <c r="B35" s="732" t="s">
        <v>115</v>
      </c>
      <c r="C35" s="1" t="s">
        <v>0</v>
      </c>
      <c r="D35" s="329">
        <f>'NASTAVENI ZADAVATELE'!E67</f>
        <v>0</v>
      </c>
      <c r="E35" s="324">
        <f>'NASTAVENI ZADAVATELE'!F67</f>
        <v>0</v>
      </c>
      <c r="F35" s="324">
        <f>'NASTAVENI ZADAVATELE'!G67</f>
        <v>0</v>
      </c>
      <c r="G35" s="324">
        <f>'NASTAVENI ZADAVATELE'!H67</f>
        <v>0</v>
      </c>
      <c r="H35" s="324">
        <f>'NASTAVENI ZADAVATELE'!I67</f>
        <v>0</v>
      </c>
      <c r="I35" s="324">
        <f>'NASTAVENI ZADAVATELE'!J67</f>
        <v>0</v>
      </c>
      <c r="J35" s="324">
        <f>'NASTAVENI ZADAVATELE'!K67</f>
        <v>0</v>
      </c>
      <c r="K35" s="324">
        <f>'NASTAVENI ZADAVATELE'!L67</f>
        <v>0</v>
      </c>
      <c r="L35" s="324">
        <f>'NASTAVENI ZADAVATELE'!M67</f>
        <v>0</v>
      </c>
      <c r="M35" s="325">
        <f>'NASTAVENI ZADAVATELE'!N67</f>
        <v>0</v>
      </c>
    </row>
    <row r="36" spans="2:13">
      <c r="B36" s="730"/>
      <c r="C36" s="118" t="s">
        <v>110</v>
      </c>
      <c r="D36" s="330">
        <f>'NASTAVENI ZADAVATELE'!E68</f>
        <v>0.2</v>
      </c>
      <c r="E36" s="331">
        <f>'NASTAVENI ZADAVATELE'!F68</f>
        <v>0.2</v>
      </c>
      <c r="F36" s="331">
        <f>'NASTAVENI ZADAVATELE'!G68</f>
        <v>0.2</v>
      </c>
      <c r="G36" s="331">
        <f>'NASTAVENI ZADAVATELE'!H68</f>
        <v>0.2</v>
      </c>
      <c r="H36" s="331">
        <f>'NASTAVENI ZADAVATELE'!I68</f>
        <v>0.2</v>
      </c>
      <c r="I36" s="331">
        <f>'NASTAVENI ZADAVATELE'!J68</f>
        <v>0.2</v>
      </c>
      <c r="J36" s="331">
        <f>'NASTAVENI ZADAVATELE'!K68</f>
        <v>0.2</v>
      </c>
      <c r="K36" s="331">
        <f>'NASTAVENI ZADAVATELE'!L68</f>
        <v>0.2</v>
      </c>
      <c r="L36" s="331">
        <f>'NASTAVENI ZADAVATELE'!M68</f>
        <v>0.2</v>
      </c>
      <c r="M36" s="332">
        <f>'NASTAVENI ZADAVATELE'!N68</f>
        <v>0.2</v>
      </c>
    </row>
    <row r="37" spans="2:13">
      <c r="B37" s="731"/>
      <c r="C37" s="118" t="s">
        <v>264</v>
      </c>
      <c r="D37" s="330">
        <f>'NASTAVENI ZADAVATELE'!E69</f>
        <v>0</v>
      </c>
      <c r="E37" s="331">
        <f>'NASTAVENI ZADAVATELE'!F69</f>
        <v>0</v>
      </c>
      <c r="F37" s="331">
        <f>'NASTAVENI ZADAVATELE'!G69</f>
        <v>0</v>
      </c>
      <c r="G37" s="331">
        <f>'NASTAVENI ZADAVATELE'!H69</f>
        <v>0</v>
      </c>
      <c r="H37" s="331">
        <f>'NASTAVENI ZADAVATELE'!I69</f>
        <v>0</v>
      </c>
      <c r="I37" s="331">
        <f>'NASTAVENI ZADAVATELE'!J69</f>
        <v>0</v>
      </c>
      <c r="J37" s="331">
        <f>'NASTAVENI ZADAVATELE'!K69</f>
        <v>0</v>
      </c>
      <c r="K37" s="331">
        <f>'NASTAVENI ZADAVATELE'!L69</f>
        <v>0</v>
      </c>
      <c r="L37" s="331">
        <f>'NASTAVENI ZADAVATELE'!M69</f>
        <v>0</v>
      </c>
      <c r="M37" s="332">
        <f>'NASTAVENI ZADAVATELE'!N69</f>
        <v>0</v>
      </c>
    </row>
    <row r="38" spans="2:13">
      <c r="B38" s="726" t="s">
        <v>116</v>
      </c>
      <c r="C38" s="1" t="s">
        <v>2</v>
      </c>
      <c r="D38" s="329">
        <f>'NASTAVENI ZADAVATELE'!E70</f>
        <v>0</v>
      </c>
      <c r="E38" s="324">
        <f>'NASTAVENI ZADAVATELE'!F70</f>
        <v>0</v>
      </c>
      <c r="F38" s="324">
        <f>'NASTAVENI ZADAVATELE'!G70</f>
        <v>0</v>
      </c>
      <c r="G38" s="324">
        <f>'NASTAVENI ZADAVATELE'!H70</f>
        <v>0</v>
      </c>
      <c r="H38" s="324">
        <f>'NASTAVENI ZADAVATELE'!I70</f>
        <v>0</v>
      </c>
      <c r="I38" s="324">
        <f>'NASTAVENI ZADAVATELE'!J70</f>
        <v>0</v>
      </c>
      <c r="J38" s="324">
        <f>'NASTAVENI ZADAVATELE'!K70</f>
        <v>0</v>
      </c>
      <c r="K38" s="324">
        <f>'NASTAVENI ZADAVATELE'!L70</f>
        <v>0</v>
      </c>
      <c r="L38" s="324">
        <f>'NASTAVENI ZADAVATELE'!M70</f>
        <v>0</v>
      </c>
      <c r="M38" s="325">
        <f>'NASTAVENI ZADAVATELE'!N70</f>
        <v>0</v>
      </c>
    </row>
    <row r="39" spans="2:13">
      <c r="B39" s="727"/>
      <c r="C39" s="2" t="s">
        <v>1</v>
      </c>
      <c r="D39" s="333">
        <f>'NASTAVENI ZADAVATELE'!E71</f>
        <v>0</v>
      </c>
      <c r="E39" s="327">
        <f>'NASTAVENI ZADAVATELE'!F71</f>
        <v>0</v>
      </c>
      <c r="F39" s="327">
        <f>'NASTAVENI ZADAVATELE'!G71</f>
        <v>0</v>
      </c>
      <c r="G39" s="327">
        <f>'NASTAVENI ZADAVATELE'!H71</f>
        <v>0</v>
      </c>
      <c r="H39" s="327">
        <f>'NASTAVENI ZADAVATELE'!I71</f>
        <v>0</v>
      </c>
      <c r="I39" s="327">
        <f>'NASTAVENI ZADAVATELE'!J71</f>
        <v>0</v>
      </c>
      <c r="J39" s="327">
        <f>'NASTAVENI ZADAVATELE'!K71</f>
        <v>0</v>
      </c>
      <c r="K39" s="327">
        <f>'NASTAVENI ZADAVATELE'!L71</f>
        <v>0</v>
      </c>
      <c r="L39" s="327">
        <f>'NASTAVENI ZADAVATELE'!M71</f>
        <v>0</v>
      </c>
      <c r="M39" s="328">
        <f>'NASTAVENI ZADAVATELE'!N71</f>
        <v>0</v>
      </c>
    </row>
    <row r="40" spans="2:13">
      <c r="B40" s="728" t="s">
        <v>117</v>
      </c>
      <c r="C40" s="108" t="s">
        <v>2</v>
      </c>
      <c r="D40" s="334">
        <f>'NASTAVENI ZADAVATELE'!E72</f>
        <v>0.25</v>
      </c>
      <c r="E40" s="335">
        <f>'NASTAVENI ZADAVATELE'!F72</f>
        <v>0.25</v>
      </c>
      <c r="F40" s="335">
        <f>'NASTAVENI ZADAVATELE'!G72</f>
        <v>0.25</v>
      </c>
      <c r="G40" s="335">
        <f>'NASTAVENI ZADAVATELE'!H72</f>
        <v>0.8</v>
      </c>
      <c r="H40" s="335">
        <f>'NASTAVENI ZADAVATELE'!I72</f>
        <v>0.8</v>
      </c>
      <c r="I40" s="335">
        <f>'NASTAVENI ZADAVATELE'!J72</f>
        <v>0.8</v>
      </c>
      <c r="J40" s="335">
        <f>'NASTAVENI ZADAVATELE'!K72</f>
        <v>0.8</v>
      </c>
      <c r="K40" s="335">
        <f>'NASTAVENI ZADAVATELE'!L72</f>
        <v>0.8</v>
      </c>
      <c r="L40" s="335">
        <f>'NASTAVENI ZADAVATELE'!M72</f>
        <v>0.8</v>
      </c>
      <c r="M40" s="336">
        <f>'NASTAVENI ZADAVATELE'!N72</f>
        <v>0.8</v>
      </c>
    </row>
    <row r="41" spans="2:13" ht="13.5" thickBot="1">
      <c r="B41" s="729"/>
      <c r="C41" s="3" t="s">
        <v>1</v>
      </c>
      <c r="D41" s="337">
        <f>'NASTAVENI ZADAVATELE'!E73</f>
        <v>0</v>
      </c>
      <c r="E41" s="338">
        <f>'NASTAVENI ZADAVATELE'!F73</f>
        <v>0</v>
      </c>
      <c r="F41" s="338">
        <f>'NASTAVENI ZADAVATELE'!G73</f>
        <v>0</v>
      </c>
      <c r="G41" s="338">
        <f>'NASTAVENI ZADAVATELE'!H73</f>
        <v>0</v>
      </c>
      <c r="H41" s="338">
        <f>'NASTAVENI ZADAVATELE'!I73</f>
        <v>0</v>
      </c>
      <c r="I41" s="338">
        <f>'NASTAVENI ZADAVATELE'!J73</f>
        <v>0</v>
      </c>
      <c r="J41" s="338">
        <f>'NASTAVENI ZADAVATELE'!K73</f>
        <v>0</v>
      </c>
      <c r="K41" s="338">
        <f>'NASTAVENI ZADAVATELE'!L73</f>
        <v>0</v>
      </c>
      <c r="L41" s="338">
        <f>'NASTAVENI ZADAVATELE'!M73</f>
        <v>0</v>
      </c>
      <c r="M41" s="339">
        <f>'NASTAVENI ZADAVATELE'!N73</f>
        <v>0</v>
      </c>
    </row>
    <row r="42" spans="2:13"/>
    <row r="43" spans="2:13" hidden="1"/>
    <row r="44" spans="2:13" hidden="1"/>
    <row r="45" spans="2:13" hidden="1"/>
    <row r="46" spans="2:13" hidden="1"/>
    <row r="47" spans="2:13" hidden="1"/>
    <row r="48" spans="2:13"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sheetData>
  <sheetProtection password="EEFD" sheet="1" objects="1" scenarios="1" formatColumns="0" formatRows="0"/>
  <mergeCells count="35">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 ref="F8:G8"/>
    <mergeCell ref="J8:K8"/>
    <mergeCell ref="D6:E6"/>
    <mergeCell ref="D7:E7"/>
    <mergeCell ref="D8:E8"/>
    <mergeCell ref="F6:G6"/>
    <mergeCell ref="H6:I6"/>
    <mergeCell ref="H7:I7"/>
    <mergeCell ref="H8:I8"/>
    <mergeCell ref="J6:K6"/>
    <mergeCell ref="J7:K7"/>
    <mergeCell ref="D5:E5"/>
    <mergeCell ref="F5:G5"/>
    <mergeCell ref="F7:G7"/>
    <mergeCell ref="J5:K5"/>
    <mergeCell ref="H5:I5"/>
    <mergeCell ref="L5:M5"/>
    <mergeCell ref="L10:M10"/>
    <mergeCell ref="L6:M6"/>
    <mergeCell ref="L7:M7"/>
    <mergeCell ref="L8:M8"/>
  </mergeCells>
  <conditionalFormatting sqref="E45:N45 E47:N49 E51:N51">
    <cfRule type="expression" dxfId="15" priority="2">
      <formula>E39&lt;D28</formula>
    </cfRule>
  </conditionalFormatting>
  <conditionalFormatting sqref="D18:M26">
    <cfRule type="cellIs" dxfId="14" priority="1" operator="lessThan">
      <formula>D33</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27" max="16383" man="1"/>
  </rowBreaks>
  <ignoredErrors>
    <ignoredError sqref="D20:M20" formulaRange="1"/>
    <ignoredError sqref="D25:M25"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L10"/>
  <sheetViews>
    <sheetView zoomScaleNormal="100" zoomScaleSheetLayoutView="100" workbookViewId="0"/>
  </sheetViews>
  <sheetFormatPr defaultColWidth="0" defaultRowHeight="12.75" zeroHeight="1"/>
  <cols>
    <col min="1" max="1" width="4.7109375" customWidth="1"/>
    <col min="2" max="6" width="9.140625" customWidth="1"/>
    <col min="7" max="9" width="14.140625" customWidth="1"/>
    <col min="10" max="10" width="13.28515625" customWidth="1"/>
    <col min="11" max="11" width="6.7109375" customWidth="1"/>
    <col min="12" max="12" width="4.7109375" customWidth="1"/>
    <col min="13" max="16384" width="9.140625" hidden="1"/>
  </cols>
  <sheetData>
    <row r="1" spans="1:12">
      <c r="A1" s="10"/>
      <c r="B1" s="10"/>
      <c r="C1" s="10"/>
      <c r="D1" s="10"/>
      <c r="E1" s="10"/>
      <c r="F1" s="10"/>
      <c r="G1" s="10"/>
      <c r="H1" s="10"/>
      <c r="I1" s="10"/>
      <c r="J1" s="10"/>
      <c r="K1" s="10"/>
      <c r="L1" s="10"/>
    </row>
    <row r="2" spans="1:12">
      <c r="A2" s="10"/>
      <c r="B2" s="11" t="s">
        <v>234</v>
      </c>
      <c r="C2" s="10"/>
      <c r="D2" s="10"/>
      <c r="E2" s="10"/>
      <c r="F2" s="10"/>
      <c r="G2" s="10"/>
      <c r="H2" s="10"/>
      <c r="I2" s="10"/>
      <c r="J2" s="10"/>
      <c r="K2" s="10"/>
      <c r="L2" s="10"/>
    </row>
    <row r="3" spans="1:12">
      <c r="A3" s="10"/>
      <c r="B3" s="11"/>
      <c r="C3" s="10"/>
      <c r="D3" s="10"/>
      <c r="E3" s="10"/>
      <c r="F3" s="10"/>
      <c r="G3" s="10"/>
      <c r="H3" s="10"/>
      <c r="I3" s="10"/>
      <c r="J3" s="10"/>
      <c r="K3" s="10"/>
      <c r="L3" s="10"/>
    </row>
    <row r="4" spans="1:12">
      <c r="A4" s="10"/>
      <c r="B4" s="10"/>
      <c r="C4" s="10"/>
      <c r="D4" s="10"/>
      <c r="E4" s="10"/>
      <c r="F4" s="10"/>
      <c r="G4" s="136" t="s">
        <v>123</v>
      </c>
      <c r="H4" s="136" t="s">
        <v>110</v>
      </c>
      <c r="I4" s="136" t="s">
        <v>265</v>
      </c>
      <c r="J4" s="733" t="s">
        <v>124</v>
      </c>
      <c r="K4" s="734"/>
      <c r="L4" s="10"/>
    </row>
    <row r="5" spans="1:12" ht="25.5">
      <c r="A5" s="10"/>
      <c r="B5" s="129" t="s">
        <v>239</v>
      </c>
      <c r="C5" s="28"/>
      <c r="D5" s="28"/>
      <c r="E5" s="28"/>
      <c r="F5" s="28"/>
      <c r="G5" s="137">
        <f>'Cenova nabidka NAFTA'!I32</f>
        <v>0</v>
      </c>
      <c r="H5" s="137">
        <f>'Cenova nabidka CNG'!I32</f>
        <v>0</v>
      </c>
      <c r="I5" s="137">
        <f>'Cenova nabidka ELEKTRO'!I32</f>
        <v>0</v>
      </c>
      <c r="J5" s="126">
        <f>'Cenova nabidka CELKOVA'!I31</f>
        <v>0</v>
      </c>
      <c r="K5" s="127" t="s">
        <v>32</v>
      </c>
      <c r="L5" s="10"/>
    </row>
    <row r="6" spans="1:12">
      <c r="A6" s="10"/>
      <c r="B6" s="10"/>
      <c r="C6" s="10"/>
      <c r="D6" s="10"/>
      <c r="E6" s="10"/>
      <c r="F6" s="10"/>
      <c r="G6" s="10"/>
      <c r="H6" s="10"/>
      <c r="I6" s="10"/>
      <c r="J6" s="10"/>
      <c r="K6" s="10"/>
      <c r="L6" s="10"/>
    </row>
    <row r="7" spans="1:12" ht="25.5">
      <c r="A7" s="10"/>
      <c r="B7" s="129" t="s">
        <v>240</v>
      </c>
      <c r="C7" s="28"/>
      <c r="D7" s="28"/>
      <c r="E7" s="28"/>
      <c r="F7" s="28"/>
      <c r="G7" s="28"/>
      <c r="H7" s="28"/>
      <c r="I7" s="28"/>
      <c r="J7" s="143">
        <f>'Cenova nabidka PREPOCTENA'!I31</f>
        <v>0</v>
      </c>
      <c r="K7" s="127" t="s">
        <v>32</v>
      </c>
      <c r="L7" s="10"/>
    </row>
    <row r="8" spans="1:12" ht="13.5" thickBot="1">
      <c r="A8" s="10"/>
      <c r="B8" s="10"/>
      <c r="C8" s="10"/>
      <c r="D8" s="10"/>
      <c r="E8" s="10"/>
      <c r="F8" s="10"/>
      <c r="G8" s="10"/>
      <c r="H8" s="10"/>
      <c r="I8" s="10"/>
      <c r="J8" s="10"/>
      <c r="K8" s="10"/>
      <c r="L8" s="10"/>
    </row>
    <row r="9" spans="1:12" ht="27" thickBot="1">
      <c r="A9" s="10"/>
      <c r="B9" s="142" t="s">
        <v>273</v>
      </c>
      <c r="C9" s="128"/>
      <c r="D9" s="128"/>
      <c r="E9" s="128"/>
      <c r="F9" s="128"/>
      <c r="G9" s="128"/>
      <c r="H9" s="128"/>
      <c r="I9" s="128"/>
      <c r="J9" s="144">
        <f>ROUND(J5*(1-'NASTAVENI ZADAVATELE'!$H$22)+'Financni hodnoceni'!J7*'NASTAVENI ZADAVATELE'!$H$22,2)</f>
        <v>0</v>
      </c>
      <c r="K9" s="138" t="s">
        <v>32</v>
      </c>
      <c r="L9" s="10"/>
    </row>
    <row r="10" spans="1:12">
      <c r="A10" s="10"/>
      <c r="B10" s="10"/>
      <c r="C10" s="10"/>
      <c r="D10" s="10"/>
      <c r="E10" s="10"/>
      <c r="F10" s="10"/>
      <c r="G10" s="10"/>
      <c r="H10" s="10"/>
      <c r="I10" s="10"/>
      <c r="J10" s="10"/>
      <c r="K10" s="10"/>
      <c r="L10" s="10"/>
    </row>
  </sheetData>
  <sheetProtection password="EEFD" sheet="1" objects="1" scenarios="1" formatColumns="0" formatRows="0"/>
  <mergeCells count="1">
    <mergeCell ref="J4:K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cellIs" priority="61" operator="greaterThan" id="{73B13DA2-BC26-49E4-8905-076E9425AA6F}">
            <xm:f>'NASTAVENI ZADAVATELE'!$H$13</xm:f>
            <x14:dxf>
              <font>
                <b val="0"/>
                <i val="0"/>
                <color auto="1"/>
              </font>
              <fill>
                <patternFill>
                  <bgColor rgb="FFFF0000"/>
                </patternFill>
              </fill>
            </x14:dxf>
          </x14:cfRule>
          <xm:sqref>G5</xm:sqref>
        </x14:conditionalFormatting>
        <x14:conditionalFormatting xmlns:xm="http://schemas.microsoft.com/office/excel/2006/main">
          <x14:cfRule type="cellIs" priority="62" operator="greaterThan" id="{148B0063-FAE5-49C8-B468-E6A17595416B}">
            <xm:f>'NASTAVENI ZADAVATELE'!$H$14</xm:f>
            <x14:dxf>
              <fill>
                <patternFill>
                  <bgColor rgb="FFFF0000"/>
                </patternFill>
              </fill>
            </x14:dxf>
          </x14:cfRule>
          <xm:sqref>H5</xm:sqref>
        </x14:conditionalFormatting>
        <x14:conditionalFormatting xmlns:xm="http://schemas.microsoft.com/office/excel/2006/main">
          <x14:cfRule type="cellIs" priority="63" operator="greaterThan" id="{BBE2E63E-FAEE-4B7D-B06A-F0A4DECC69F3}">
            <xm:f>'NASTAVENI ZADAVATELE'!$H$15</xm:f>
            <x14:dxf>
              <fill>
                <patternFill>
                  <bgColor rgb="FFFF0000"/>
                </patternFill>
              </fill>
            </x14:dxf>
          </x14:cfRule>
          <xm:sqref>I5</xm:sqref>
        </x14:conditionalFormatting>
        <x14:conditionalFormatting xmlns:xm="http://schemas.microsoft.com/office/excel/2006/main">
          <x14:cfRule type="expression" priority="75" id="{B9537631-4608-4AF5-8BD2-422DC2C06FCB}">
            <xm:f>OR('Cenova nabidka NAFTA'!#REF!&gt;'NASTAVENI ZADAVATELE'!#REF!,'Cenova nabidka CNG'!$K$32&gt;'NASTAVENI ZADAVATELE'!#REF!,'Cenova nabidka ELEKTRO'!$K$32&gt;'NASTAVENI ZADAVATELE'!#REF!)</xm:f>
            <x14:dxf>
              <fill>
                <patternFill>
                  <bgColor rgb="FFFF0000"/>
                </patternFill>
              </fill>
            </x14:dxf>
          </x14:cfRule>
          <xm:sqref>J5:K5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theme="0"/>
    <pageSetUpPr fitToPage="1"/>
  </sheetPr>
  <dimension ref="A1:P34"/>
  <sheetViews>
    <sheetView zoomScaleNormal="100" zoomScaleSheetLayoutView="10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c r="A1" s="10"/>
      <c r="B1" s="10"/>
      <c r="C1" s="10"/>
      <c r="D1" s="10"/>
      <c r="E1" s="10"/>
      <c r="F1" s="30"/>
      <c r="G1" s="30"/>
      <c r="H1" s="30"/>
      <c r="I1" s="10"/>
      <c r="J1" s="10"/>
      <c r="K1" s="10"/>
      <c r="L1" s="10"/>
    </row>
    <row r="2" spans="1:12" customFormat="1" ht="12.75">
      <c r="A2" s="10"/>
      <c r="B2" s="11" t="s">
        <v>244</v>
      </c>
      <c r="C2" s="10"/>
      <c r="D2" s="11"/>
      <c r="E2" s="10"/>
      <c r="F2" s="30"/>
      <c r="G2" s="30"/>
      <c r="H2" s="245">
        <v>1</v>
      </c>
      <c r="I2" s="237" t="s">
        <v>141</v>
      </c>
      <c r="J2" s="10"/>
      <c r="K2" s="10"/>
      <c r="L2" s="10"/>
    </row>
    <row r="3" spans="1:12" customFormat="1" ht="13.5" thickBot="1">
      <c r="A3" s="10"/>
      <c r="B3" s="10"/>
      <c r="C3" s="10"/>
      <c r="D3" s="10"/>
      <c r="E3" s="10"/>
      <c r="F3" s="30"/>
      <c r="G3" s="30"/>
      <c r="H3" s="30"/>
      <c r="I3" s="10"/>
      <c r="J3" s="10"/>
      <c r="K3" s="10"/>
      <c r="L3" s="10"/>
    </row>
    <row r="4" spans="1:12" s="8" customFormat="1" ht="38.25" customHeight="1">
      <c r="A4" s="12"/>
      <c r="B4" s="13" t="s">
        <v>35</v>
      </c>
      <c r="C4" s="14" t="s">
        <v>36</v>
      </c>
      <c r="D4" s="14" t="s">
        <v>38</v>
      </c>
      <c r="E4" s="14" t="s">
        <v>37</v>
      </c>
      <c r="F4" s="31" t="s">
        <v>238</v>
      </c>
      <c r="G4" s="31" t="s">
        <v>104</v>
      </c>
      <c r="H4" s="240" t="s">
        <v>105</v>
      </c>
      <c r="I4" s="318" t="s">
        <v>203</v>
      </c>
      <c r="J4" s="735" t="s">
        <v>209</v>
      </c>
      <c r="K4" s="736"/>
      <c r="L4" s="12"/>
    </row>
    <row r="5" spans="1:12" s="44" customFormat="1" ht="13.5" thickBot="1">
      <c r="A5" s="41"/>
      <c r="B5" s="42"/>
      <c r="C5" s="34"/>
      <c r="D5" s="34"/>
      <c r="E5" s="34"/>
      <c r="F5" s="33" t="s">
        <v>39</v>
      </c>
      <c r="G5" s="33" t="s">
        <v>39</v>
      </c>
      <c r="H5" s="33" t="s">
        <v>39</v>
      </c>
      <c r="I5" s="34" t="s">
        <v>34</v>
      </c>
      <c r="J5" s="737" t="s">
        <v>33</v>
      </c>
      <c r="K5" s="738"/>
      <c r="L5" s="41"/>
    </row>
    <row r="6" spans="1:12" customFormat="1" ht="13.5" thickTop="1">
      <c r="A6" s="10"/>
      <c r="B6" s="15">
        <v>11</v>
      </c>
      <c r="C6" s="16" t="s">
        <v>128</v>
      </c>
      <c r="D6" s="17" t="s">
        <v>22</v>
      </c>
      <c r="E6" s="18" t="s">
        <v>123</v>
      </c>
      <c r="F6" s="244">
        <f>ROUND('NASTAVENI ZADAVATELE'!G33,2)</f>
        <v>1</v>
      </c>
      <c r="G6" s="244">
        <f>ROUND('NASTAVENI ZADAVATELE'!H33,2)</f>
        <v>0</v>
      </c>
      <c r="H6" s="244">
        <f>100%-F6-G6</f>
        <v>0</v>
      </c>
      <c r="I6" s="218">
        <f>'Cenova nabidka NAFTA'!I7+'Cenova nabidka CNG'!I7+'Cenova nabidka ELEKTRO'!I7</f>
        <v>0</v>
      </c>
      <c r="J6" s="212"/>
      <c r="K6" s="219">
        <f>'Cenova nabidka NAFTA'!L34</f>
        <v>1749317</v>
      </c>
      <c r="L6" s="10"/>
    </row>
    <row r="7" spans="1:12" customFormat="1" ht="12.75">
      <c r="A7" s="10"/>
      <c r="B7" s="19"/>
      <c r="C7" s="20"/>
      <c r="D7" s="21" t="s">
        <v>23</v>
      </c>
      <c r="E7" s="22" t="s">
        <v>110</v>
      </c>
      <c r="F7" s="244">
        <f>ROUND('NASTAVENI ZADAVATELE'!G34,2)</f>
        <v>1</v>
      </c>
      <c r="G7" s="244">
        <f>ROUND('NASTAVENI ZADAVATELE'!H34,2)</f>
        <v>0</v>
      </c>
      <c r="H7" s="244">
        <f>100%-F7-G7</f>
        <v>0</v>
      </c>
      <c r="I7" s="218">
        <f>'Cenova nabidka NAFTA'!I8+'Cenova nabidka CNG'!I8+'Cenova nabidka ELEKTRO'!I8</f>
        <v>0</v>
      </c>
      <c r="J7" s="213"/>
      <c r="K7" s="220">
        <f>'Cenova nabidka CNG'!L34</f>
        <v>0</v>
      </c>
      <c r="L7" s="10"/>
    </row>
    <row r="8" spans="1:12" customFormat="1" ht="12.75">
      <c r="A8" s="10"/>
      <c r="B8" s="19"/>
      <c r="C8" s="20"/>
      <c r="D8" s="21" t="s">
        <v>24</v>
      </c>
      <c r="E8" s="22" t="s">
        <v>265</v>
      </c>
      <c r="F8" s="244">
        <f>ROUND('NASTAVENI ZADAVATELE'!G35,2)</f>
        <v>1</v>
      </c>
      <c r="G8" s="244">
        <f>ROUND('NASTAVENI ZADAVATELE'!H35,2)</f>
        <v>0</v>
      </c>
      <c r="H8" s="244">
        <f>100%-F8-G8</f>
        <v>0</v>
      </c>
      <c r="I8" s="218">
        <f>'Cenova nabidka NAFTA'!I9+'Cenova nabidka CNG'!I9+'Cenova nabidka ELEKTRO'!I9</f>
        <v>0</v>
      </c>
      <c r="J8" s="213"/>
      <c r="K8" s="220">
        <f>'Cenova nabidka ELEKTRO'!L34</f>
        <v>0</v>
      </c>
      <c r="L8" s="10"/>
    </row>
    <row r="9" spans="1:12" customFormat="1" ht="12.75">
      <c r="A9" s="10"/>
      <c r="B9" s="23"/>
      <c r="C9" s="18"/>
      <c r="D9" s="21" t="s">
        <v>127</v>
      </c>
      <c r="E9" s="22" t="s">
        <v>25</v>
      </c>
      <c r="F9" s="244">
        <f>ROUND('NASTAVENI ZADAVATELE'!G36,2)</f>
        <v>1</v>
      </c>
      <c r="G9" s="244">
        <f>ROUND('NASTAVENI ZADAVATELE'!H36,2)</f>
        <v>0</v>
      </c>
      <c r="H9" s="244">
        <f>100%-F9-G9</f>
        <v>0</v>
      </c>
      <c r="I9" s="218">
        <f>('Cenova nabidka NAFTA'!I10*$K$6+'Cenova nabidka CNG'!I10*$K$7+'Cenova nabidka ELEKTRO'!I10*$K$8)/$K$17</f>
        <v>0</v>
      </c>
      <c r="J9" s="214" t="s">
        <v>45</v>
      </c>
      <c r="K9" s="221">
        <f t="shared" ref="K9:K16" si="0">$K$17</f>
        <v>1749317</v>
      </c>
      <c r="L9" s="10"/>
    </row>
    <row r="10" spans="1:12" customFormat="1" ht="12.75">
      <c r="A10" s="10"/>
      <c r="B10" s="24">
        <v>12</v>
      </c>
      <c r="C10" s="47" t="s">
        <v>8</v>
      </c>
      <c r="D10" s="51"/>
      <c r="E10" s="48"/>
      <c r="F10" s="244">
        <f>ROUND('NASTAVENI ZADAVATELE'!G37,2)</f>
        <v>1</v>
      </c>
      <c r="G10" s="244">
        <f>ROUND('NASTAVENI ZADAVATELE'!H37,2)</f>
        <v>0</v>
      </c>
      <c r="H10" s="244">
        <f t="shared" ref="H10:H26" si="1">100%-F10-G10</f>
        <v>0</v>
      </c>
      <c r="I10" s="201">
        <f>('Cenova nabidka NAFTA'!I11*$K$6+'Cenova nabidka CNG'!I11*$K$7+'Cenova nabidka ELEKTRO'!I11*$K$8)/$K$17</f>
        <v>0</v>
      </c>
      <c r="J10" s="214" t="s">
        <v>45</v>
      </c>
      <c r="K10" s="221">
        <f t="shared" si="0"/>
        <v>1749317</v>
      </c>
      <c r="L10" s="10"/>
    </row>
    <row r="11" spans="1:12" customFormat="1" ht="12.75">
      <c r="A11" s="10"/>
      <c r="B11" s="24">
        <v>13</v>
      </c>
      <c r="C11" s="47" t="s">
        <v>9</v>
      </c>
      <c r="D11" s="51"/>
      <c r="E11" s="48"/>
      <c r="F11" s="36">
        <f>ROUND('NABIDKA DOPRAVCE'!G16,2)</f>
        <v>0</v>
      </c>
      <c r="G11" s="245">
        <f>ROUND('NASTAVENI ZADAVATELE'!H38,2)</f>
        <v>0</v>
      </c>
      <c r="H11" s="36">
        <f t="shared" si="1"/>
        <v>1</v>
      </c>
      <c r="I11" s="201">
        <f>('Cenova nabidka NAFTA'!I12*$K$6+'Cenova nabidka CNG'!I12*$K$7+'Cenova nabidka ELEKTRO'!I12*$K$8)/$K$17</f>
        <v>0</v>
      </c>
      <c r="J11" s="214" t="s">
        <v>45</v>
      </c>
      <c r="K11" s="221">
        <f t="shared" si="0"/>
        <v>1749317</v>
      </c>
      <c r="L11" s="10"/>
    </row>
    <row r="12" spans="1:12" customFormat="1" ht="12.75">
      <c r="A12" s="10"/>
      <c r="B12" s="25">
        <v>14</v>
      </c>
      <c r="C12" s="26" t="s">
        <v>10</v>
      </c>
      <c r="D12" s="21" t="s">
        <v>28</v>
      </c>
      <c r="E12" s="22" t="s">
        <v>26</v>
      </c>
      <c r="F12" s="245">
        <f>ROUND('NASTAVENI ZADAVATELE'!G39,2)</f>
        <v>0</v>
      </c>
      <c r="G12" s="245">
        <f>ROUND('NASTAVENI ZADAVATELE'!H39,2)</f>
        <v>1</v>
      </c>
      <c r="H12" s="245">
        <f t="shared" si="1"/>
        <v>0</v>
      </c>
      <c r="I12" s="201">
        <f>('Cenova nabidka NAFTA'!I13*$K$6+'Cenova nabidka CNG'!I13*$K$7+'Cenova nabidka ELEKTRO'!I13*$K$8)/$K$17</f>
        <v>0</v>
      </c>
      <c r="J12" s="214" t="s">
        <v>45</v>
      </c>
      <c r="K12" s="221">
        <f t="shared" si="0"/>
        <v>1749317</v>
      </c>
      <c r="L12" s="10"/>
    </row>
    <row r="13" spans="1:12" customFormat="1" ht="12.75">
      <c r="A13" s="10"/>
      <c r="B13" s="23"/>
      <c r="C13" s="18"/>
      <c r="D13" s="21" t="s">
        <v>29</v>
      </c>
      <c r="E13" s="22" t="s">
        <v>25</v>
      </c>
      <c r="F13" s="36">
        <f>ROUND('NABIDKA DOPRAVCE'!G18,2)</f>
        <v>0</v>
      </c>
      <c r="G13" s="245">
        <f>ROUND('NASTAVENI ZADAVATELE'!H40,2)</f>
        <v>0</v>
      </c>
      <c r="H13" s="36">
        <f t="shared" si="1"/>
        <v>1</v>
      </c>
      <c r="I13" s="201">
        <f>('Cenova nabidka NAFTA'!I14*$K$6+'Cenova nabidka CNG'!I14*$K$7+'Cenova nabidka ELEKTRO'!I14*$K$8)/$K$17</f>
        <v>0</v>
      </c>
      <c r="J13" s="214" t="s">
        <v>45</v>
      </c>
      <c r="K13" s="221">
        <f t="shared" si="0"/>
        <v>1749317</v>
      </c>
      <c r="L13" s="10"/>
    </row>
    <row r="14" spans="1:12" customFormat="1" ht="12.75">
      <c r="A14" s="10"/>
      <c r="B14" s="24">
        <v>15</v>
      </c>
      <c r="C14" s="47" t="s">
        <v>42</v>
      </c>
      <c r="D14" s="51"/>
      <c r="E14" s="48"/>
      <c r="F14" s="245">
        <f>ROUND('NASTAVENI ZADAVATELE'!G41,2)</f>
        <v>0</v>
      </c>
      <c r="G14" s="245">
        <f>ROUND('NASTAVENI ZADAVATELE'!H41,2)</f>
        <v>1</v>
      </c>
      <c r="H14" s="245">
        <f t="shared" si="1"/>
        <v>0</v>
      </c>
      <c r="I14" s="201">
        <f>('Cenova nabidka NAFTA'!I15*$K$6+'Cenova nabidka CNG'!I15*$K$7+'Cenova nabidka ELEKTRO'!I15*$K$8)/$K$17</f>
        <v>0</v>
      </c>
      <c r="J14" s="214" t="s">
        <v>45</v>
      </c>
      <c r="K14" s="221">
        <f t="shared" si="0"/>
        <v>1749317</v>
      </c>
      <c r="L14" s="10"/>
    </row>
    <row r="15" spans="1:12" customFormat="1" ht="12.75">
      <c r="A15" s="10"/>
      <c r="B15" s="25">
        <v>16</v>
      </c>
      <c r="C15" s="26" t="s">
        <v>11</v>
      </c>
      <c r="D15" s="21" t="s">
        <v>30</v>
      </c>
      <c r="E15" s="22" t="s">
        <v>27</v>
      </c>
      <c r="F15" s="244">
        <f>ROUND('NASTAVENI ZADAVATELE'!G42,2)</f>
        <v>0.67</v>
      </c>
      <c r="G15" s="244">
        <f>ROUND('NASTAVENI ZADAVATELE'!H42,2)</f>
        <v>0.33</v>
      </c>
      <c r="H15" s="244">
        <f t="shared" si="1"/>
        <v>0</v>
      </c>
      <c r="I15" s="201">
        <f>('Cenova nabidka NAFTA'!I16*$K$6+'Cenova nabidka CNG'!I16*$K$7+'Cenova nabidka ELEKTRO'!I16*$K$8)/$K$17</f>
        <v>0</v>
      </c>
      <c r="J15" s="214" t="s">
        <v>45</v>
      </c>
      <c r="K15" s="221">
        <f t="shared" si="0"/>
        <v>1749317</v>
      </c>
      <c r="L15" s="10"/>
    </row>
    <row r="16" spans="1:12" customFormat="1" ht="12.75">
      <c r="A16" s="10"/>
      <c r="B16" s="23"/>
      <c r="C16" s="18"/>
      <c r="D16" s="21" t="s">
        <v>31</v>
      </c>
      <c r="E16" s="22" t="s">
        <v>25</v>
      </c>
      <c r="F16" s="36">
        <f>ROUND('NABIDKA DOPRAVCE'!G21,2)</f>
        <v>0</v>
      </c>
      <c r="G16" s="36">
        <f>ROUND('NABIDKA DOPRAVCE'!H21,2)</f>
        <v>0</v>
      </c>
      <c r="H16" s="36">
        <f t="shared" si="1"/>
        <v>1</v>
      </c>
      <c r="I16" s="201">
        <f>('Cenova nabidka NAFTA'!I17*$K$6+'Cenova nabidka CNG'!I17*$K$7+'Cenova nabidka ELEKTRO'!I17*$K$8)/$K$17</f>
        <v>0</v>
      </c>
      <c r="J16" s="214" t="s">
        <v>45</v>
      </c>
      <c r="K16" s="221">
        <f t="shared" si="0"/>
        <v>1749317</v>
      </c>
      <c r="L16" s="10"/>
    </row>
    <row r="17" spans="1:12" customFormat="1" ht="12.75">
      <c r="A17" s="10"/>
      <c r="B17" s="25">
        <v>17</v>
      </c>
      <c r="C17" s="26" t="s">
        <v>12</v>
      </c>
      <c r="D17" s="21" t="s">
        <v>40</v>
      </c>
      <c r="E17" s="22" t="s">
        <v>27</v>
      </c>
      <c r="F17" s="245">
        <f>F15</f>
        <v>0.67</v>
      </c>
      <c r="G17" s="245">
        <f>G15</f>
        <v>0.33</v>
      </c>
      <c r="H17" s="245">
        <f t="shared" si="1"/>
        <v>0</v>
      </c>
      <c r="I17" s="201">
        <f>('Cenova nabidka NAFTA'!I18*$K$6+'Cenova nabidka CNG'!I18*$K$7+'Cenova nabidka ELEKTRO'!I18*$K$8)/$K$17</f>
        <v>0</v>
      </c>
      <c r="J17" s="214" t="s">
        <v>45</v>
      </c>
      <c r="K17" s="222">
        <f>K6+K7+K8</f>
        <v>1749317</v>
      </c>
      <c r="L17" s="10"/>
    </row>
    <row r="18" spans="1:12" customFormat="1" ht="12.75">
      <c r="A18" s="10"/>
      <c r="B18" s="23"/>
      <c r="C18" s="18"/>
      <c r="D18" s="21" t="s">
        <v>41</v>
      </c>
      <c r="E18" s="22" t="s">
        <v>25</v>
      </c>
      <c r="F18" s="37">
        <f>F16</f>
        <v>0</v>
      </c>
      <c r="G18" s="36">
        <f>G16</f>
        <v>0</v>
      </c>
      <c r="H18" s="36">
        <f t="shared" si="1"/>
        <v>1</v>
      </c>
      <c r="I18" s="201">
        <f>('Cenova nabidka NAFTA'!I19*$K$6+'Cenova nabidka CNG'!I19*$K$7+'Cenova nabidka ELEKTRO'!I19*$K$8)/$K$17</f>
        <v>0</v>
      </c>
      <c r="J18" s="214" t="s">
        <v>45</v>
      </c>
      <c r="K18" s="221">
        <f t="shared" ref="K18:K26" si="2">$K$17</f>
        <v>1749317</v>
      </c>
      <c r="L18" s="10"/>
    </row>
    <row r="19" spans="1:12" customFormat="1" ht="12.75">
      <c r="A19" s="10"/>
      <c r="B19" s="24">
        <v>18</v>
      </c>
      <c r="C19" s="47" t="s">
        <v>13</v>
      </c>
      <c r="D19" s="51"/>
      <c r="E19" s="48"/>
      <c r="F19" s="36">
        <f>ROUND('NABIDKA DOPRAVCE'!G24,2)</f>
        <v>0</v>
      </c>
      <c r="G19" s="245">
        <f>ROUND('NASTAVENI ZADAVATELE'!H46,2)</f>
        <v>0</v>
      </c>
      <c r="H19" s="36">
        <f t="shared" si="1"/>
        <v>1</v>
      </c>
      <c r="I19" s="201">
        <f>('Cenova nabidka NAFTA'!I20*$K$6+'Cenova nabidka CNG'!I20*$K$7+'Cenova nabidka ELEKTRO'!I20*$K$8)/$K$17</f>
        <v>0</v>
      </c>
      <c r="J19" s="214" t="s">
        <v>45</v>
      </c>
      <c r="K19" s="221">
        <f t="shared" si="2"/>
        <v>1749317</v>
      </c>
      <c r="L19" s="10"/>
    </row>
    <row r="20" spans="1:12" customFormat="1" ht="12.75">
      <c r="A20" s="10"/>
      <c r="B20" s="24">
        <v>19</v>
      </c>
      <c r="C20" s="47" t="s">
        <v>14</v>
      </c>
      <c r="D20" s="51"/>
      <c r="E20" s="48"/>
      <c r="F20" s="36">
        <f>ROUND('NABIDKA DOPRAVCE'!G25,2)</f>
        <v>0</v>
      </c>
      <c r="G20" s="245">
        <f>ROUND('NASTAVENI ZADAVATELE'!H47,2)</f>
        <v>0</v>
      </c>
      <c r="H20" s="36">
        <f t="shared" si="1"/>
        <v>1</v>
      </c>
      <c r="I20" s="201">
        <f>('Cenova nabidka NAFTA'!I21*$K$6+'Cenova nabidka CNG'!I21*$K$7+'Cenova nabidka ELEKTRO'!I21*$K$8)/$K$17</f>
        <v>0</v>
      </c>
      <c r="J20" s="214" t="s">
        <v>45</v>
      </c>
      <c r="K20" s="221">
        <f t="shared" si="2"/>
        <v>1749317</v>
      </c>
      <c r="L20" s="10"/>
    </row>
    <row r="21" spans="1:12" customFormat="1" ht="12.75">
      <c r="A21" s="10"/>
      <c r="B21" s="24">
        <v>20</v>
      </c>
      <c r="C21" s="47" t="s">
        <v>15</v>
      </c>
      <c r="D21" s="51"/>
      <c r="E21" s="48"/>
      <c r="F21" s="36">
        <f>ROUND('NABIDKA DOPRAVCE'!G26,2)</f>
        <v>0</v>
      </c>
      <c r="G21" s="245">
        <f>ROUND('NASTAVENI ZADAVATELE'!H48,2)</f>
        <v>1</v>
      </c>
      <c r="H21" s="36">
        <f t="shared" si="1"/>
        <v>0</v>
      </c>
      <c r="I21" s="201">
        <f>('Cenova nabidka NAFTA'!I22*$K$6+'Cenova nabidka CNG'!I22*$K$7+'Cenova nabidka ELEKTRO'!I22*$K$8)/$K$17</f>
        <v>0</v>
      </c>
      <c r="J21" s="214" t="s">
        <v>45</v>
      </c>
      <c r="K21" s="221">
        <f t="shared" si="2"/>
        <v>1749317</v>
      </c>
      <c r="L21" s="10"/>
    </row>
    <row r="22" spans="1:12" customFormat="1" ht="12.75">
      <c r="A22" s="10"/>
      <c r="B22" s="24">
        <v>21</v>
      </c>
      <c r="C22" s="47" t="s">
        <v>16</v>
      </c>
      <c r="D22" s="51"/>
      <c r="E22" s="48"/>
      <c r="F22" s="245">
        <f>ROUND('NASTAVENI ZADAVATELE'!G49,2)</f>
        <v>1</v>
      </c>
      <c r="G22" s="245">
        <f>ROUND('NASTAVENI ZADAVATELE'!H49,2)</f>
        <v>0</v>
      </c>
      <c r="H22" s="245">
        <f t="shared" si="1"/>
        <v>0</v>
      </c>
      <c r="I22" s="201">
        <f>('Cenova nabidka NAFTA'!I23*$K$6+'Cenova nabidka CNG'!I23*$K$7+'Cenova nabidka ELEKTRO'!I23*$K$8)/$K$17</f>
        <v>0</v>
      </c>
      <c r="J22" s="214" t="s">
        <v>45</v>
      </c>
      <c r="K22" s="221">
        <f t="shared" si="2"/>
        <v>1749317</v>
      </c>
      <c r="L22" s="10"/>
    </row>
    <row r="23" spans="1:12" customFormat="1" ht="12.75">
      <c r="A23" s="10"/>
      <c r="B23" s="24">
        <v>22</v>
      </c>
      <c r="C23" s="47" t="s">
        <v>17</v>
      </c>
      <c r="D23" s="51"/>
      <c r="E23" s="48"/>
      <c r="F23" s="36">
        <f>ROUND('NABIDKA DOPRAVCE'!G28,2)</f>
        <v>0</v>
      </c>
      <c r="G23" s="36">
        <f>ROUND('NABIDKA DOPRAVCE'!H28,2)</f>
        <v>0</v>
      </c>
      <c r="H23" s="36">
        <f t="shared" si="1"/>
        <v>1</v>
      </c>
      <c r="I23" s="201">
        <f>('Cenova nabidka NAFTA'!I24*$K$6+'Cenova nabidka CNG'!I24*$K$7+'Cenova nabidka ELEKTRO'!I24*$K$8)/$K$17</f>
        <v>0</v>
      </c>
      <c r="J23" s="214" t="s">
        <v>45</v>
      </c>
      <c r="K23" s="221">
        <f t="shared" si="2"/>
        <v>1749317</v>
      </c>
      <c r="L23" s="10"/>
    </row>
    <row r="24" spans="1:12" customFormat="1" ht="12.75">
      <c r="A24" s="10"/>
      <c r="B24" s="24">
        <v>23</v>
      </c>
      <c r="C24" s="47" t="s">
        <v>18</v>
      </c>
      <c r="D24" s="51"/>
      <c r="E24" s="48"/>
      <c r="F24" s="36">
        <f>ROUND('NABIDKA DOPRAVCE'!G29,2)</f>
        <v>0</v>
      </c>
      <c r="G24" s="36">
        <f>ROUND('NABIDKA DOPRAVCE'!H29,2)</f>
        <v>0</v>
      </c>
      <c r="H24" s="36">
        <f t="shared" si="1"/>
        <v>1</v>
      </c>
      <c r="I24" s="201">
        <f>('Cenova nabidka NAFTA'!I25*$K$6+'Cenova nabidka CNG'!I25*$K$7+'Cenova nabidka ELEKTRO'!I25*$K$8)/$K$17</f>
        <v>0</v>
      </c>
      <c r="J24" s="214" t="s">
        <v>45</v>
      </c>
      <c r="K24" s="221">
        <f t="shared" si="2"/>
        <v>1749317</v>
      </c>
      <c r="L24" s="10"/>
    </row>
    <row r="25" spans="1:12" customFormat="1" ht="12.75">
      <c r="A25" s="10"/>
      <c r="B25" s="24">
        <v>24</v>
      </c>
      <c r="C25" s="47" t="s">
        <v>19</v>
      </c>
      <c r="D25" s="51"/>
      <c r="E25" s="48"/>
      <c r="F25" s="36">
        <f>ROUND('NABIDKA DOPRAVCE'!G30,2)</f>
        <v>0</v>
      </c>
      <c r="G25" s="36">
        <f>ROUND('NABIDKA DOPRAVCE'!H30,2)</f>
        <v>0</v>
      </c>
      <c r="H25" s="36">
        <f t="shared" si="1"/>
        <v>1</v>
      </c>
      <c r="I25" s="201">
        <f>('Cenova nabidka NAFTA'!I26*$K$6+'Cenova nabidka CNG'!I26*$K$7+'Cenova nabidka ELEKTRO'!I26*$K$8)/$K$17</f>
        <v>0</v>
      </c>
      <c r="J25" s="214" t="s">
        <v>45</v>
      </c>
      <c r="K25" s="221">
        <f t="shared" si="2"/>
        <v>1749317</v>
      </c>
      <c r="L25" s="10"/>
    </row>
    <row r="26" spans="1:12" customFormat="1" ht="12.75">
      <c r="A26" s="10"/>
      <c r="B26" s="24">
        <v>25</v>
      </c>
      <c r="C26" s="47" t="s">
        <v>20</v>
      </c>
      <c r="D26" s="51"/>
      <c r="E26" s="48"/>
      <c r="F26" s="36">
        <f>ROUND('NABIDKA DOPRAVCE'!G31,2)</f>
        <v>0</v>
      </c>
      <c r="G26" s="36">
        <f>ROUND('NABIDKA DOPRAVCE'!H31,2)</f>
        <v>0</v>
      </c>
      <c r="H26" s="36">
        <f t="shared" si="1"/>
        <v>1</v>
      </c>
      <c r="I26" s="201">
        <f>('Cenova nabidka NAFTA'!I27*$K$6+'Cenova nabidka CNG'!I27*$K$7+'Cenova nabidka ELEKTRO'!I27*$K$8)/$K$17</f>
        <v>0</v>
      </c>
      <c r="J26" s="215" t="s">
        <v>45</v>
      </c>
      <c r="K26" s="221">
        <f t="shared" si="2"/>
        <v>1749317</v>
      </c>
      <c r="L26" s="10"/>
    </row>
    <row r="27" spans="1:12" customFormat="1" ht="13.5" thickBot="1">
      <c r="A27" s="10"/>
      <c r="B27" s="27">
        <v>26</v>
      </c>
      <c r="C27" s="85" t="s">
        <v>21</v>
      </c>
      <c r="D27" s="90"/>
      <c r="E27" s="86"/>
      <c r="F27" s="368">
        <f>IF($I$27=0,0,SUMPRODUCT(F6:F26,$I$6:$I$26,$K$6:$K$26)/($I$27*$K$27))</f>
        <v>0</v>
      </c>
      <c r="G27" s="368">
        <f t="shared" ref="G27:H27" si="3">IF($I$27=0,0,SUMPRODUCT(G6:G26,$I$6:$I$26,$K$6:$K$26)/($I$27*$K$27))</f>
        <v>0</v>
      </c>
      <c r="H27" s="368">
        <f t="shared" si="3"/>
        <v>0</v>
      </c>
      <c r="I27" s="340">
        <f>SUM(I9:I26)+(K6*I6+K7*I7+K8*I8)/K17</f>
        <v>0</v>
      </c>
      <c r="J27" s="216"/>
      <c r="K27" s="223">
        <f>K17</f>
        <v>1749317</v>
      </c>
      <c r="L27" s="10"/>
    </row>
    <row r="28" spans="1:12" customFormat="1" ht="12.75">
      <c r="A28" s="10"/>
      <c r="B28" s="87">
        <v>97</v>
      </c>
      <c r="C28" s="88" t="s">
        <v>83</v>
      </c>
      <c r="D28" s="84"/>
      <c r="E28" s="89"/>
      <c r="F28" s="244">
        <f>ROUND('NASTAVENI ZADAVATELE'!G55,2)</f>
        <v>0</v>
      </c>
      <c r="G28" s="244">
        <f>ROUND('NASTAVENI ZADAVATELE'!H55,2)</f>
        <v>1</v>
      </c>
      <c r="H28" s="244">
        <f t="shared" ref="H28:H29" si="4">100%-F28-G28</f>
        <v>0</v>
      </c>
      <c r="I28" s="218">
        <f>('Cenova nabidka NAFTA'!I29*$K$6+'Cenova nabidka CNG'!I29*$K$7+'Cenova nabidka ELEKTRO'!I29*$K$8)/$K$17</f>
        <v>0</v>
      </c>
      <c r="J28" s="214" t="s">
        <v>45</v>
      </c>
      <c r="K28" s="221">
        <f>$K$17</f>
        <v>1749317</v>
      </c>
      <c r="L28" s="10"/>
    </row>
    <row r="29" spans="1:12" customFormat="1" ht="12.75">
      <c r="A29" s="10"/>
      <c r="B29" s="45">
        <v>98</v>
      </c>
      <c r="C29" s="47" t="s">
        <v>44</v>
      </c>
      <c r="D29" s="28"/>
      <c r="E29" s="48"/>
      <c r="F29" s="36">
        <f>ROUND('NABIDKA DOPRAVCE'!G34,2)</f>
        <v>0</v>
      </c>
      <c r="G29" s="36">
        <f>ROUND('NABIDKA DOPRAVCE'!H34,2)</f>
        <v>0</v>
      </c>
      <c r="H29" s="36">
        <f t="shared" si="4"/>
        <v>1</v>
      </c>
      <c r="I29" s="201">
        <f>('Cenova nabidka NAFTA'!I30*$K$6+'Cenova nabidka CNG'!I30*$K$7+'Cenova nabidka ELEKTRO'!I30*$K$8)/$K$17</f>
        <v>0</v>
      </c>
      <c r="J29" s="214" t="s">
        <v>45</v>
      </c>
      <c r="K29" s="222">
        <f>$K$17</f>
        <v>1749317</v>
      </c>
      <c r="L29" s="10"/>
    </row>
    <row r="30" spans="1:12" customFormat="1" ht="12.75">
      <c r="A30" s="10"/>
      <c r="B30" s="356">
        <v>99</v>
      </c>
      <c r="C30" s="203" t="s">
        <v>230</v>
      </c>
      <c r="D30" s="103"/>
      <c r="E30" s="104"/>
      <c r="F30" s="36">
        <f>ROUND('NABIDKA DOPRAVCE'!G35,2)</f>
        <v>1</v>
      </c>
      <c r="G30" s="36">
        <f>ROUND('NABIDKA DOPRAVCE'!H35,2)</f>
        <v>0</v>
      </c>
      <c r="H30" s="36">
        <f t="shared" ref="H30" si="5">100%-F30-G30</f>
        <v>0</v>
      </c>
      <c r="I30" s="201">
        <f>('Cenova nabidka NAFTA'!I31*$K$6+'Cenova nabidka CNG'!I31*$K$7+'Cenova nabidka ELEKTRO'!I31*$K$8)/$K$17</f>
        <v>0</v>
      </c>
      <c r="J30" s="214" t="s">
        <v>45</v>
      </c>
      <c r="K30" s="221">
        <f>$K$17</f>
        <v>1749317</v>
      </c>
      <c r="L30" s="10"/>
    </row>
    <row r="31" spans="1:12" customFormat="1" ht="13.5" thickBot="1">
      <c r="A31" s="10"/>
      <c r="B31" s="46"/>
      <c r="C31" s="85" t="s">
        <v>46</v>
      </c>
      <c r="D31" s="29"/>
      <c r="E31" s="86"/>
      <c r="F31" s="368">
        <f>IF(OR($I$31=0,$I$27=0),0,(F27*$I$27+SUMPRODUCT(F28:F30,$I$28:$I$30))/$I$31)</f>
        <v>0</v>
      </c>
      <c r="G31" s="368">
        <f t="shared" ref="G31:H31" si="6">IF(OR($I$31=0,$I$27=0),0,(G27*$I$27+SUMPRODUCT(G28:G30,$I$28:$I$30))/$I$31)</f>
        <v>0</v>
      </c>
      <c r="H31" s="368">
        <f t="shared" si="6"/>
        <v>0</v>
      </c>
      <c r="I31" s="340">
        <f>SUM(I27:I30)</f>
        <v>0</v>
      </c>
      <c r="J31" s="217" t="s">
        <v>45</v>
      </c>
      <c r="K31" s="224">
        <f>$K$17</f>
        <v>1749317</v>
      </c>
      <c r="L31" s="10"/>
    </row>
    <row r="32" spans="1:12" customFormat="1" ht="12.75">
      <c r="A32" s="10"/>
      <c r="B32" s="10"/>
      <c r="C32" s="10"/>
      <c r="D32" s="10"/>
      <c r="E32" s="10"/>
      <c r="F32" s="30"/>
      <c r="G32" s="30"/>
      <c r="H32" s="30"/>
      <c r="I32" s="10"/>
      <c r="J32" s="10"/>
      <c r="K32" s="10"/>
      <c r="L32" s="10"/>
    </row>
    <row r="33" ht="12.75" hidden="1"/>
    <row r="34" ht="12.75" hidden="1"/>
  </sheetData>
  <sheetProtection password="EEFD" sheet="1" objects="1" scenarios="1" formatColumns="0"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'Cenova nabidka ELEKTRO'!$K$32&gt;'NASTAVENI ZADAVATELE'!#REF!</xm:f>
            <x14:dxf>
              <fill>
                <patternFill>
                  <bgColor rgb="FFFF0000"/>
                </patternFill>
              </fill>
            </x14:dxf>
          </x14:cfRule>
          <xm:sqref>I6:I26 I28:I30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0"/>
    <pageSetUpPr fitToPage="1"/>
  </sheetPr>
  <dimension ref="A1:P34"/>
  <sheetViews>
    <sheetView zoomScaleNormal="100" zoomScaleSheetLayoutView="10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c r="A1" s="10"/>
      <c r="B1" s="10"/>
      <c r="C1" s="10"/>
      <c r="D1" s="10"/>
      <c r="E1" s="10"/>
      <c r="F1" s="30"/>
      <c r="G1" s="30"/>
      <c r="H1" s="30"/>
      <c r="I1" s="10"/>
      <c r="J1" s="10"/>
      <c r="K1" s="10"/>
      <c r="L1" s="10"/>
    </row>
    <row r="2" spans="1:12" customFormat="1" ht="12.75">
      <c r="A2" s="10"/>
      <c r="B2" s="11" t="s">
        <v>245</v>
      </c>
      <c r="C2" s="10"/>
      <c r="D2" s="11"/>
      <c r="E2" s="10"/>
      <c r="F2" s="30"/>
      <c r="G2" s="30"/>
      <c r="H2" s="10"/>
      <c r="I2" s="10"/>
      <c r="J2" s="10"/>
      <c r="K2" s="10"/>
      <c r="L2" s="10"/>
    </row>
    <row r="3" spans="1:12" customFormat="1" ht="13.5" thickBot="1">
      <c r="A3" s="10"/>
      <c r="B3" s="10"/>
      <c r="C3" s="10"/>
      <c r="D3" s="10"/>
      <c r="E3" s="10"/>
      <c r="F3" s="30"/>
      <c r="G3" s="30"/>
      <c r="H3" s="30"/>
      <c r="I3" s="10"/>
      <c r="J3" s="10"/>
      <c r="K3" s="10"/>
      <c r="L3" s="10"/>
    </row>
    <row r="4" spans="1:12" s="8" customFormat="1" ht="38.25" customHeight="1">
      <c r="A4" s="12"/>
      <c r="B4" s="13" t="s">
        <v>35</v>
      </c>
      <c r="C4" s="14" t="s">
        <v>36</v>
      </c>
      <c r="D4" s="14" t="s">
        <v>38</v>
      </c>
      <c r="E4" s="14" t="s">
        <v>37</v>
      </c>
      <c r="F4" s="31" t="s">
        <v>238</v>
      </c>
      <c r="G4" s="31" t="s">
        <v>104</v>
      </c>
      <c r="H4" s="240" t="s">
        <v>105</v>
      </c>
      <c r="I4" s="318" t="s">
        <v>203</v>
      </c>
      <c r="J4" s="735" t="s">
        <v>209</v>
      </c>
      <c r="K4" s="736"/>
      <c r="L4" s="12"/>
    </row>
    <row r="5" spans="1:12" s="44" customFormat="1" ht="13.5" thickBot="1">
      <c r="A5" s="41"/>
      <c r="B5" s="42"/>
      <c r="C5" s="34"/>
      <c r="D5" s="34"/>
      <c r="E5" s="34"/>
      <c r="F5" s="33" t="s">
        <v>39</v>
      </c>
      <c r="G5" s="33" t="s">
        <v>39</v>
      </c>
      <c r="H5" s="33" t="s">
        <v>39</v>
      </c>
      <c r="I5" s="34" t="s">
        <v>34</v>
      </c>
      <c r="J5" s="737" t="s">
        <v>33</v>
      </c>
      <c r="K5" s="738"/>
      <c r="L5" s="41"/>
    </row>
    <row r="6" spans="1:12" customFormat="1" ht="13.5" thickTop="1">
      <c r="A6" s="10"/>
      <c r="B6" s="15">
        <v>11</v>
      </c>
      <c r="C6" s="16" t="s">
        <v>128</v>
      </c>
      <c r="D6" s="17" t="s">
        <v>22</v>
      </c>
      <c r="E6" s="18" t="s">
        <v>123</v>
      </c>
      <c r="F6" s="36">
        <f>'Cenova nabidka CELKOVA'!F6</f>
        <v>1</v>
      </c>
      <c r="G6" s="36">
        <f>'Cenova nabidka CELKOVA'!G6</f>
        <v>0</v>
      </c>
      <c r="H6" s="36">
        <f>'Cenova nabidka CELKOVA'!H6</f>
        <v>0</v>
      </c>
      <c r="I6" s="218">
        <f>'Cenova nabidka CELKOVA'!I6*('Cenova nabidka PREPOCTENA'!F6+'Cenova nabidka PREPOCTENA'!G6*1/(1+SnV)*IF(NaPoVo=0,0,sPV/NaPoVo)+'Cenova nabidka PREPOCTENA'!H6*1/(1+SnV))</f>
        <v>0</v>
      </c>
      <c r="J6" s="212"/>
      <c r="K6" s="219">
        <f>'Cenova nabidka CELKOVA'!K6*(1+SnV)</f>
        <v>1574385.3</v>
      </c>
      <c r="L6" s="10"/>
    </row>
    <row r="7" spans="1:12" customFormat="1" ht="12.75">
      <c r="A7" s="10"/>
      <c r="B7" s="19"/>
      <c r="C7" s="20"/>
      <c r="D7" s="21" t="s">
        <v>23</v>
      </c>
      <c r="E7" s="22" t="s">
        <v>110</v>
      </c>
      <c r="F7" s="36">
        <f>'Cenova nabidka CELKOVA'!F7</f>
        <v>1</v>
      </c>
      <c r="G7" s="36">
        <f>'Cenova nabidka CELKOVA'!G7</f>
        <v>0</v>
      </c>
      <c r="H7" s="36">
        <f>'Cenova nabidka CELKOVA'!H7</f>
        <v>0</v>
      </c>
      <c r="I7" s="218">
        <f>'Cenova nabidka CELKOVA'!I7*('Cenova nabidka PREPOCTENA'!F7+'Cenova nabidka PREPOCTENA'!G7*1/(1+SnV)*IF(NaPoVo=0,0,sPV/NaPoVo)+'Cenova nabidka PREPOCTENA'!H7*1/(1+SnV))</f>
        <v>0</v>
      </c>
      <c r="J7" s="213"/>
      <c r="K7" s="220">
        <f>'Cenova nabidka CELKOVA'!K7*(1+SnV)</f>
        <v>0</v>
      </c>
      <c r="L7" s="10"/>
    </row>
    <row r="8" spans="1:12" customFormat="1" ht="12.75">
      <c r="A8" s="10"/>
      <c r="B8" s="19"/>
      <c r="C8" s="20"/>
      <c r="D8" s="21" t="s">
        <v>24</v>
      </c>
      <c r="E8" s="22" t="s">
        <v>265</v>
      </c>
      <c r="F8" s="36">
        <f>'Cenova nabidka CELKOVA'!F8</f>
        <v>1</v>
      </c>
      <c r="G8" s="36">
        <f>'Cenova nabidka CELKOVA'!G8</f>
        <v>0</v>
      </c>
      <c r="H8" s="36">
        <f>'Cenova nabidka CELKOVA'!H8</f>
        <v>0</v>
      </c>
      <c r="I8" s="218">
        <f>'Cenova nabidka CELKOVA'!I8*('Cenova nabidka PREPOCTENA'!F8+'Cenova nabidka PREPOCTENA'!G8*1/(1+SnV)*IF(NaPoVo=0,0,sPV/NaPoVo)+'Cenova nabidka PREPOCTENA'!H8*1/(1+SnV))</f>
        <v>0</v>
      </c>
      <c r="J8" s="213"/>
      <c r="K8" s="220">
        <f>'Cenova nabidka CELKOVA'!K8*(1+SnV)</f>
        <v>0</v>
      </c>
      <c r="L8" s="10"/>
    </row>
    <row r="9" spans="1:12" customFormat="1" ht="12.75">
      <c r="A9" s="10"/>
      <c r="B9" s="23"/>
      <c r="C9" s="18"/>
      <c r="D9" s="21" t="s">
        <v>127</v>
      </c>
      <c r="E9" s="22" t="s">
        <v>25</v>
      </c>
      <c r="F9" s="36">
        <f>'Cenova nabidka CELKOVA'!F9</f>
        <v>1</v>
      </c>
      <c r="G9" s="36">
        <f>'Cenova nabidka CELKOVA'!G9</f>
        <v>0</v>
      </c>
      <c r="H9" s="36">
        <f>'Cenova nabidka CELKOVA'!H9</f>
        <v>0</v>
      </c>
      <c r="I9" s="218">
        <f>'Cenova nabidka CELKOVA'!I9*('Cenova nabidka PREPOCTENA'!F9+'Cenova nabidka PREPOCTENA'!G9*1/(1+SnV)*IF(NaPoVo=0,0,sPV/NaPoVo)+'Cenova nabidka PREPOCTENA'!H9*1/(1+SnV))</f>
        <v>0</v>
      </c>
      <c r="J9" s="214" t="s">
        <v>45</v>
      </c>
      <c r="K9" s="221">
        <f t="shared" ref="K9:K16" si="0">$K$17</f>
        <v>1574385.3</v>
      </c>
      <c r="L9" s="10"/>
    </row>
    <row r="10" spans="1:12" customFormat="1" ht="12.75">
      <c r="A10" s="10"/>
      <c r="B10" s="24">
        <v>12</v>
      </c>
      <c r="C10" s="47" t="s">
        <v>8</v>
      </c>
      <c r="D10" s="51"/>
      <c r="E10" s="48"/>
      <c r="F10" s="36">
        <f>'Cenova nabidka CELKOVA'!F10</f>
        <v>1</v>
      </c>
      <c r="G10" s="36">
        <f>'Cenova nabidka CELKOVA'!G10</f>
        <v>0</v>
      </c>
      <c r="H10" s="36">
        <f>'Cenova nabidka CELKOVA'!H10</f>
        <v>0</v>
      </c>
      <c r="I10" s="201">
        <f>'Cenova nabidka CELKOVA'!I10*('Cenova nabidka PREPOCTENA'!F10+'Cenova nabidka PREPOCTENA'!G10*1/(1+SnV)*IF(NaPoVo=0,0,sPV/NaPoVo)+'Cenova nabidka PREPOCTENA'!H10*1/(1+SnV))</f>
        <v>0</v>
      </c>
      <c r="J10" s="214" t="s">
        <v>45</v>
      </c>
      <c r="K10" s="221">
        <f t="shared" si="0"/>
        <v>1574385.3</v>
      </c>
      <c r="L10" s="10"/>
    </row>
    <row r="11" spans="1:12" customFormat="1" ht="12.75">
      <c r="A11" s="10"/>
      <c r="B11" s="24">
        <v>13</v>
      </c>
      <c r="C11" s="47" t="s">
        <v>9</v>
      </c>
      <c r="D11" s="51"/>
      <c r="E11" s="48"/>
      <c r="F11" s="36">
        <f>'Cenova nabidka CELKOVA'!F11</f>
        <v>0</v>
      </c>
      <c r="G11" s="36">
        <f>'Cenova nabidka CELKOVA'!G11</f>
        <v>0</v>
      </c>
      <c r="H11" s="36">
        <f>'Cenova nabidka CELKOVA'!H11</f>
        <v>1</v>
      </c>
      <c r="I11" s="201">
        <f>'Cenova nabidka CELKOVA'!I11*('Cenova nabidka PREPOCTENA'!F11+'Cenova nabidka PREPOCTENA'!G11*1/(1+SnV)*IF(NaPoVo=0,0,sPV/NaPoVo)+'Cenova nabidka PREPOCTENA'!H11*1/(1+SnV))</f>
        <v>0</v>
      </c>
      <c r="J11" s="214" t="s">
        <v>45</v>
      </c>
      <c r="K11" s="221">
        <f t="shared" si="0"/>
        <v>1574385.3</v>
      </c>
      <c r="L11" s="10"/>
    </row>
    <row r="12" spans="1:12" customFormat="1" ht="12.75">
      <c r="A12" s="10"/>
      <c r="B12" s="25">
        <v>14</v>
      </c>
      <c r="C12" s="26" t="s">
        <v>10</v>
      </c>
      <c r="D12" s="21" t="s">
        <v>28</v>
      </c>
      <c r="E12" s="22" t="s">
        <v>26</v>
      </c>
      <c r="F12" s="36">
        <f>'Cenova nabidka CELKOVA'!F12</f>
        <v>0</v>
      </c>
      <c r="G12" s="36">
        <f>'Cenova nabidka CELKOVA'!G12</f>
        <v>1</v>
      </c>
      <c r="H12" s="36">
        <f>'Cenova nabidka CELKOVA'!H12</f>
        <v>0</v>
      </c>
      <c r="I12" s="201">
        <f>'Cenova nabidka CELKOVA'!I12*('Cenova nabidka PREPOCTENA'!F12+'Cenova nabidka PREPOCTENA'!G12*1/(1+SnV)*IF(NaPoVo=0,0,sPV/NaPoVo)+'Cenova nabidka PREPOCTENA'!H12*1/(1+SnV))</f>
        <v>0</v>
      </c>
      <c r="J12" s="214" t="s">
        <v>45</v>
      </c>
      <c r="K12" s="221">
        <f t="shared" si="0"/>
        <v>1574385.3</v>
      </c>
      <c r="L12" s="10"/>
    </row>
    <row r="13" spans="1:12" customFormat="1" ht="12.75">
      <c r="A13" s="10"/>
      <c r="B13" s="23"/>
      <c r="C13" s="18"/>
      <c r="D13" s="21" t="s">
        <v>29</v>
      </c>
      <c r="E13" s="22" t="s">
        <v>25</v>
      </c>
      <c r="F13" s="36">
        <f>'Cenova nabidka CELKOVA'!F13</f>
        <v>0</v>
      </c>
      <c r="G13" s="36">
        <f>'Cenova nabidka CELKOVA'!G13</f>
        <v>0</v>
      </c>
      <c r="H13" s="36">
        <f>'Cenova nabidka CELKOVA'!H13</f>
        <v>1</v>
      </c>
      <c r="I13" s="201">
        <f>'Cenova nabidka CELKOVA'!I13*('Cenova nabidka PREPOCTENA'!F13+'Cenova nabidka PREPOCTENA'!G13*1/(1+SnV)*IF(NaPoVo=0,0,sPV/NaPoVo)+'Cenova nabidka PREPOCTENA'!H13*1/(1+SnV))</f>
        <v>0</v>
      </c>
      <c r="J13" s="214" t="s">
        <v>45</v>
      </c>
      <c r="K13" s="221">
        <f t="shared" si="0"/>
        <v>1574385.3</v>
      </c>
      <c r="L13" s="10"/>
    </row>
    <row r="14" spans="1:12" customFormat="1" ht="12.75">
      <c r="A14" s="10"/>
      <c r="B14" s="24">
        <v>15</v>
      </c>
      <c r="C14" s="47" t="s">
        <v>42</v>
      </c>
      <c r="D14" s="51"/>
      <c r="E14" s="48"/>
      <c r="F14" s="36">
        <f>'Cenova nabidka CELKOVA'!F14</f>
        <v>0</v>
      </c>
      <c r="G14" s="36">
        <f>'Cenova nabidka CELKOVA'!G14</f>
        <v>1</v>
      </c>
      <c r="H14" s="36">
        <f>'Cenova nabidka CELKOVA'!H14</f>
        <v>0</v>
      </c>
      <c r="I14" s="201">
        <f>'Cenova nabidka CELKOVA'!I14*('Cenova nabidka PREPOCTENA'!F14+'Cenova nabidka PREPOCTENA'!G14*1/(1+SnV)*IF(NaPoVo=0,0,sPV/NaPoVo)+'Cenova nabidka PREPOCTENA'!H14*1/(1+SnV))</f>
        <v>0</v>
      </c>
      <c r="J14" s="214" t="s">
        <v>45</v>
      </c>
      <c r="K14" s="221">
        <f t="shared" si="0"/>
        <v>1574385.3</v>
      </c>
      <c r="L14" s="10"/>
    </row>
    <row r="15" spans="1:12" customFormat="1" ht="12.75">
      <c r="A15" s="10"/>
      <c r="B15" s="25">
        <v>16</v>
      </c>
      <c r="C15" s="26" t="s">
        <v>11</v>
      </c>
      <c r="D15" s="21" t="s">
        <v>30</v>
      </c>
      <c r="E15" s="22" t="s">
        <v>27</v>
      </c>
      <c r="F15" s="36">
        <f>'Cenova nabidka CELKOVA'!F15</f>
        <v>0.67</v>
      </c>
      <c r="G15" s="36">
        <f>'Cenova nabidka CELKOVA'!G15</f>
        <v>0.33</v>
      </c>
      <c r="H15" s="36">
        <f>'Cenova nabidka CELKOVA'!H15</f>
        <v>0</v>
      </c>
      <c r="I15" s="201">
        <f>'Cenova nabidka CELKOVA'!I15*('Cenova nabidka PREPOCTENA'!F15+'Cenova nabidka PREPOCTENA'!G15*1/(1+SnV)*IF(NaPoVo=0,0,sPV/NaPoVo)+'Cenova nabidka PREPOCTENA'!H15*1/(1+SnV))</f>
        <v>0</v>
      </c>
      <c r="J15" s="214" t="s">
        <v>45</v>
      </c>
      <c r="K15" s="221">
        <f t="shared" si="0"/>
        <v>1574385.3</v>
      </c>
      <c r="L15" s="10"/>
    </row>
    <row r="16" spans="1:12" customFormat="1" ht="12.75">
      <c r="A16" s="10"/>
      <c r="B16" s="23"/>
      <c r="C16" s="18"/>
      <c r="D16" s="21" t="s">
        <v>31</v>
      </c>
      <c r="E16" s="22" t="s">
        <v>25</v>
      </c>
      <c r="F16" s="36">
        <f>'Cenova nabidka CELKOVA'!F16</f>
        <v>0</v>
      </c>
      <c r="G16" s="36">
        <f>'Cenova nabidka CELKOVA'!G16</f>
        <v>0</v>
      </c>
      <c r="H16" s="36">
        <f>'Cenova nabidka CELKOVA'!H16</f>
        <v>1</v>
      </c>
      <c r="I16" s="201">
        <f>'Cenova nabidka CELKOVA'!I16*('Cenova nabidka PREPOCTENA'!F16+'Cenova nabidka PREPOCTENA'!G16*1/(1+SnV)*IF(NaPoVo=0,0,sPV/NaPoVo)+'Cenova nabidka PREPOCTENA'!H16*1/(1+SnV))</f>
        <v>0</v>
      </c>
      <c r="J16" s="214" t="s">
        <v>45</v>
      </c>
      <c r="K16" s="221">
        <f t="shared" si="0"/>
        <v>1574385.3</v>
      </c>
      <c r="L16" s="10"/>
    </row>
    <row r="17" spans="1:12" customFormat="1" ht="12.75">
      <c r="A17" s="10"/>
      <c r="B17" s="25">
        <v>17</v>
      </c>
      <c r="C17" s="26" t="s">
        <v>12</v>
      </c>
      <c r="D17" s="21" t="s">
        <v>40</v>
      </c>
      <c r="E17" s="22" t="s">
        <v>27</v>
      </c>
      <c r="F17" s="36">
        <f>'Cenova nabidka CELKOVA'!F17</f>
        <v>0.67</v>
      </c>
      <c r="G17" s="36">
        <f>'Cenova nabidka CELKOVA'!G17</f>
        <v>0.33</v>
      </c>
      <c r="H17" s="36">
        <f>'Cenova nabidka CELKOVA'!H17</f>
        <v>0</v>
      </c>
      <c r="I17" s="201">
        <f>'Cenova nabidka CELKOVA'!I17*('Cenova nabidka PREPOCTENA'!F17+'Cenova nabidka PREPOCTENA'!G17*1/(1+SnV)*IF(NaPoVo=0,0,sPV/NaPoVo)+'Cenova nabidka PREPOCTENA'!H17*1/(1+SnV))</f>
        <v>0</v>
      </c>
      <c r="J17" s="214" t="s">
        <v>45</v>
      </c>
      <c r="K17" s="222">
        <f>K6+K7+K8</f>
        <v>1574385.3</v>
      </c>
      <c r="L17" s="10"/>
    </row>
    <row r="18" spans="1:12" customFormat="1" ht="12.75">
      <c r="A18" s="10"/>
      <c r="B18" s="23"/>
      <c r="C18" s="18"/>
      <c r="D18" s="21" t="s">
        <v>41</v>
      </c>
      <c r="E18" s="22" t="s">
        <v>25</v>
      </c>
      <c r="F18" s="36">
        <f>'Cenova nabidka CELKOVA'!F18</f>
        <v>0</v>
      </c>
      <c r="G18" s="36">
        <f>'Cenova nabidka CELKOVA'!G18</f>
        <v>0</v>
      </c>
      <c r="H18" s="36">
        <f>'Cenova nabidka CELKOVA'!H18</f>
        <v>1</v>
      </c>
      <c r="I18" s="201">
        <f>'Cenova nabidka CELKOVA'!I18*('Cenova nabidka PREPOCTENA'!F18+'Cenova nabidka PREPOCTENA'!G18*1/(1+SnV)*IF(NaPoVo=0,0,sPV/NaPoVo)+'Cenova nabidka PREPOCTENA'!H18*1/(1+SnV))</f>
        <v>0</v>
      </c>
      <c r="J18" s="214" t="s">
        <v>45</v>
      </c>
      <c r="K18" s="221">
        <f t="shared" ref="K18:K26" si="1">$K$17</f>
        <v>1574385.3</v>
      </c>
      <c r="L18" s="10"/>
    </row>
    <row r="19" spans="1:12" customFormat="1" ht="12.75">
      <c r="A19" s="10"/>
      <c r="B19" s="24">
        <v>18</v>
      </c>
      <c r="C19" s="47" t="s">
        <v>13</v>
      </c>
      <c r="D19" s="51"/>
      <c r="E19" s="48"/>
      <c r="F19" s="36">
        <f>'Cenova nabidka CELKOVA'!F19</f>
        <v>0</v>
      </c>
      <c r="G19" s="36">
        <f>'Cenova nabidka CELKOVA'!G19</f>
        <v>0</v>
      </c>
      <c r="H19" s="36">
        <f>'Cenova nabidka CELKOVA'!H19</f>
        <v>1</v>
      </c>
      <c r="I19" s="201">
        <f>'Cenova nabidka CELKOVA'!I19*('Cenova nabidka PREPOCTENA'!F19+'Cenova nabidka PREPOCTENA'!G19*1/(1+SnV)*IF(NaPoVo=0,0,sPV/NaPoVo)+'Cenova nabidka PREPOCTENA'!H19*1/(1+SnV))</f>
        <v>0</v>
      </c>
      <c r="J19" s="214" t="s">
        <v>45</v>
      </c>
      <c r="K19" s="221">
        <f t="shared" si="1"/>
        <v>1574385.3</v>
      </c>
      <c r="L19" s="10"/>
    </row>
    <row r="20" spans="1:12" customFormat="1" ht="12.75">
      <c r="A20" s="10"/>
      <c r="B20" s="24">
        <v>19</v>
      </c>
      <c r="C20" s="47" t="s">
        <v>14</v>
      </c>
      <c r="D20" s="51"/>
      <c r="E20" s="48"/>
      <c r="F20" s="36">
        <f>'Cenova nabidka CELKOVA'!F20</f>
        <v>0</v>
      </c>
      <c r="G20" s="36">
        <f>'Cenova nabidka CELKOVA'!G20</f>
        <v>0</v>
      </c>
      <c r="H20" s="36">
        <f>'Cenova nabidka CELKOVA'!H20</f>
        <v>1</v>
      </c>
      <c r="I20" s="201">
        <f>'Cenova nabidka CELKOVA'!I20*('Cenova nabidka PREPOCTENA'!F20+'Cenova nabidka PREPOCTENA'!G20*1/(1+SnV)*IF(NaPoVo=0,0,sPV/NaPoVo)+'Cenova nabidka PREPOCTENA'!H20*1/(1+SnV))</f>
        <v>0</v>
      </c>
      <c r="J20" s="214" t="s">
        <v>45</v>
      </c>
      <c r="K20" s="221">
        <f t="shared" si="1"/>
        <v>1574385.3</v>
      </c>
      <c r="L20" s="10"/>
    </row>
    <row r="21" spans="1:12" customFormat="1" ht="12.75">
      <c r="A21" s="10"/>
      <c r="B21" s="24">
        <v>20</v>
      </c>
      <c r="C21" s="47" t="s">
        <v>15</v>
      </c>
      <c r="D21" s="51"/>
      <c r="E21" s="48"/>
      <c r="F21" s="36">
        <f>'Cenova nabidka CELKOVA'!F21</f>
        <v>0</v>
      </c>
      <c r="G21" s="36">
        <f>'Cenova nabidka CELKOVA'!G21</f>
        <v>1</v>
      </c>
      <c r="H21" s="36">
        <f>'Cenova nabidka CELKOVA'!H21</f>
        <v>0</v>
      </c>
      <c r="I21" s="201">
        <f>'Cenova nabidka CELKOVA'!I21*('Cenova nabidka PREPOCTENA'!F21+'Cenova nabidka PREPOCTENA'!G21*1/(1+SnV)*IF(NaPoVo=0,0,sPV/NaPoVo)+'Cenova nabidka PREPOCTENA'!H21*1/(1+SnV))</f>
        <v>0</v>
      </c>
      <c r="J21" s="214" t="s">
        <v>45</v>
      </c>
      <c r="K21" s="221">
        <f t="shared" si="1"/>
        <v>1574385.3</v>
      </c>
      <c r="L21" s="10"/>
    </row>
    <row r="22" spans="1:12" customFormat="1" ht="12.75">
      <c r="A22" s="10"/>
      <c r="B22" s="24">
        <v>21</v>
      </c>
      <c r="C22" s="47" t="s">
        <v>16</v>
      </c>
      <c r="D22" s="51"/>
      <c r="E22" s="48"/>
      <c r="F22" s="36">
        <f>'Cenova nabidka CELKOVA'!F22</f>
        <v>1</v>
      </c>
      <c r="G22" s="36">
        <f>'Cenova nabidka CELKOVA'!G22</f>
        <v>0</v>
      </c>
      <c r="H22" s="36">
        <f>'Cenova nabidka CELKOVA'!H22</f>
        <v>0</v>
      </c>
      <c r="I22" s="201">
        <f>'Cenova nabidka CELKOVA'!I22*('Cenova nabidka PREPOCTENA'!F22+'Cenova nabidka PREPOCTENA'!G22*1/(1+SnV)*IF(NaPoVo=0,0,sPV/NaPoVo)+'Cenova nabidka PREPOCTENA'!H22*1/(1+SnV))</f>
        <v>0</v>
      </c>
      <c r="J22" s="214" t="s">
        <v>45</v>
      </c>
      <c r="K22" s="221">
        <f t="shared" si="1"/>
        <v>1574385.3</v>
      </c>
      <c r="L22" s="10"/>
    </row>
    <row r="23" spans="1:12" customFormat="1" ht="12.75">
      <c r="A23" s="10"/>
      <c r="B23" s="24">
        <v>22</v>
      </c>
      <c r="C23" s="47" t="s">
        <v>17</v>
      </c>
      <c r="D23" s="51"/>
      <c r="E23" s="48"/>
      <c r="F23" s="36">
        <f>'Cenova nabidka CELKOVA'!F23</f>
        <v>0</v>
      </c>
      <c r="G23" s="36">
        <f>'Cenova nabidka CELKOVA'!G23</f>
        <v>0</v>
      </c>
      <c r="H23" s="36">
        <f>'Cenova nabidka CELKOVA'!H23</f>
        <v>1</v>
      </c>
      <c r="I23" s="201">
        <f>'Cenova nabidka CELKOVA'!I23*('Cenova nabidka PREPOCTENA'!F23+'Cenova nabidka PREPOCTENA'!G23*1/(1+SnV)*IF(NaPoVo=0,0,sPV/NaPoVo)+'Cenova nabidka PREPOCTENA'!H23*1/(1+SnV))</f>
        <v>0</v>
      </c>
      <c r="J23" s="214" t="s">
        <v>45</v>
      </c>
      <c r="K23" s="221">
        <f t="shared" si="1"/>
        <v>1574385.3</v>
      </c>
      <c r="L23" s="10"/>
    </row>
    <row r="24" spans="1:12" customFormat="1" ht="12.75">
      <c r="A24" s="10"/>
      <c r="B24" s="24">
        <v>23</v>
      </c>
      <c r="C24" s="47" t="s">
        <v>18</v>
      </c>
      <c r="D24" s="51"/>
      <c r="E24" s="48"/>
      <c r="F24" s="36">
        <f>'Cenova nabidka CELKOVA'!F24</f>
        <v>0</v>
      </c>
      <c r="G24" s="36">
        <f>'Cenova nabidka CELKOVA'!G24</f>
        <v>0</v>
      </c>
      <c r="H24" s="36">
        <f>'Cenova nabidka CELKOVA'!H24</f>
        <v>1</v>
      </c>
      <c r="I24" s="201">
        <f>'Cenova nabidka CELKOVA'!I24*('Cenova nabidka PREPOCTENA'!F24+'Cenova nabidka PREPOCTENA'!G24*1/(1+SnV)*IF(NaPoVo=0,0,sPV/NaPoVo)+'Cenova nabidka PREPOCTENA'!H24*1/(1+SnV))</f>
        <v>0</v>
      </c>
      <c r="J24" s="214" t="s">
        <v>45</v>
      </c>
      <c r="K24" s="221">
        <f t="shared" si="1"/>
        <v>1574385.3</v>
      </c>
      <c r="L24" s="10"/>
    </row>
    <row r="25" spans="1:12" customFormat="1" ht="12.75">
      <c r="A25" s="10"/>
      <c r="B25" s="24">
        <v>24</v>
      </c>
      <c r="C25" s="47" t="s">
        <v>19</v>
      </c>
      <c r="D25" s="51"/>
      <c r="E25" s="48"/>
      <c r="F25" s="36">
        <f>'Cenova nabidka CELKOVA'!F25</f>
        <v>0</v>
      </c>
      <c r="G25" s="36">
        <f>'Cenova nabidka CELKOVA'!G25</f>
        <v>0</v>
      </c>
      <c r="H25" s="36">
        <f>'Cenova nabidka CELKOVA'!H25</f>
        <v>1</v>
      </c>
      <c r="I25" s="201">
        <f>'Cenova nabidka CELKOVA'!I25*('Cenova nabidka PREPOCTENA'!F25+'Cenova nabidka PREPOCTENA'!G25*1/(1+SnV)*IF(NaPoVo=0,0,sPV/NaPoVo)+'Cenova nabidka PREPOCTENA'!H25*1/(1+SnV))</f>
        <v>0</v>
      </c>
      <c r="J25" s="214" t="s">
        <v>45</v>
      </c>
      <c r="K25" s="221">
        <f t="shared" si="1"/>
        <v>1574385.3</v>
      </c>
      <c r="L25" s="10"/>
    </row>
    <row r="26" spans="1:12" customFormat="1" ht="12.75">
      <c r="A26" s="10"/>
      <c r="B26" s="24">
        <v>25</v>
      </c>
      <c r="C26" s="47" t="s">
        <v>20</v>
      </c>
      <c r="D26" s="51"/>
      <c r="E26" s="48"/>
      <c r="F26" s="36">
        <f>'Cenova nabidka CELKOVA'!F26</f>
        <v>0</v>
      </c>
      <c r="G26" s="36">
        <f>'Cenova nabidka CELKOVA'!G26</f>
        <v>0</v>
      </c>
      <c r="H26" s="36">
        <f>'Cenova nabidka CELKOVA'!H26</f>
        <v>1</v>
      </c>
      <c r="I26" s="201">
        <f>'Cenova nabidka CELKOVA'!I26*('Cenova nabidka PREPOCTENA'!F26+'Cenova nabidka PREPOCTENA'!G26*1/(1+SnV)*IF(NaPoVo=0,0,sPV/NaPoVo)+'Cenova nabidka PREPOCTENA'!H26*1/(1+SnV))</f>
        <v>0</v>
      </c>
      <c r="J26" s="215" t="s">
        <v>45</v>
      </c>
      <c r="K26" s="221">
        <f t="shared" si="1"/>
        <v>1574385.3</v>
      </c>
      <c r="L26" s="10"/>
    </row>
    <row r="27" spans="1:12" customFormat="1" ht="13.5" thickBot="1">
      <c r="A27" s="10"/>
      <c r="B27" s="27">
        <v>26</v>
      </c>
      <c r="C27" s="85" t="s">
        <v>21</v>
      </c>
      <c r="D27" s="90"/>
      <c r="E27" s="86"/>
      <c r="F27" s="368">
        <f>IF($I$27=0,0,SUMPRODUCT(F6:F26,$I$6:$I$26,$K$6:$K$26)/($I$27*$K$27))</f>
        <v>0</v>
      </c>
      <c r="G27" s="368">
        <f t="shared" ref="G27:H27" si="2">IF($I$27=0,0,SUMPRODUCT(G6:G26,$I$6:$I$26,$K$6:$K$26)/($I$27*$K$27))</f>
        <v>0</v>
      </c>
      <c r="H27" s="368">
        <f t="shared" si="2"/>
        <v>0</v>
      </c>
      <c r="I27" s="340">
        <f>SUM(I9:I26)+(K6*I6+K7*I7+K8*I8)/K17</f>
        <v>0</v>
      </c>
      <c r="J27" s="216"/>
      <c r="K27" s="223">
        <f>K17</f>
        <v>1574385.3</v>
      </c>
      <c r="L27" s="10"/>
    </row>
    <row r="28" spans="1:12" customFormat="1" ht="12.75">
      <c r="A28" s="10"/>
      <c r="B28" s="87">
        <v>97</v>
      </c>
      <c r="C28" s="88" t="s">
        <v>83</v>
      </c>
      <c r="D28" s="84"/>
      <c r="E28" s="89"/>
      <c r="F28" s="36">
        <f>'Cenova nabidka CELKOVA'!F28</f>
        <v>0</v>
      </c>
      <c r="G28" s="36">
        <f>'Cenova nabidka CELKOVA'!G28</f>
        <v>1</v>
      </c>
      <c r="H28" s="36">
        <f>'Cenova nabidka CELKOVA'!H28</f>
        <v>0</v>
      </c>
      <c r="I28" s="218">
        <f>'Cenova nabidka CELKOVA'!I28*('Cenova nabidka PREPOCTENA'!F28+'Cenova nabidka PREPOCTENA'!G28*1/(1+SnV)*IF(NaPoVo=0,0,sPV/NaPoVo)+'Cenova nabidka PREPOCTENA'!H28*1/(1+SnV))</f>
        <v>0</v>
      </c>
      <c r="J28" s="214" t="s">
        <v>45</v>
      </c>
      <c r="K28" s="221">
        <f>$K$17</f>
        <v>1574385.3</v>
      </c>
      <c r="L28" s="10"/>
    </row>
    <row r="29" spans="1:12" customFormat="1" ht="12.75">
      <c r="A29" s="10"/>
      <c r="B29" s="45">
        <v>98</v>
      </c>
      <c r="C29" s="47" t="s">
        <v>44</v>
      </c>
      <c r="D29" s="28"/>
      <c r="E29" s="48"/>
      <c r="F29" s="36">
        <f>'Cenova nabidka CELKOVA'!F29</f>
        <v>0</v>
      </c>
      <c r="G29" s="36">
        <f>'Cenova nabidka CELKOVA'!G29</f>
        <v>0</v>
      </c>
      <c r="H29" s="36">
        <f>'Cenova nabidka CELKOVA'!H29</f>
        <v>1</v>
      </c>
      <c r="I29" s="201">
        <f>'Cenova nabidka CELKOVA'!I29*('Cenova nabidka PREPOCTENA'!F29+'Cenova nabidka PREPOCTENA'!G29*1/(1+SnV)*IF(NaPoVo=0,0,sPV/NaPoVo)+'Cenova nabidka PREPOCTENA'!H29*1/(1+SnV))</f>
        <v>0</v>
      </c>
      <c r="J29" s="214" t="s">
        <v>45</v>
      </c>
      <c r="K29" s="222">
        <f>$K$17</f>
        <v>1574385.3</v>
      </c>
      <c r="L29" s="10"/>
    </row>
    <row r="30" spans="1:12" customFormat="1" ht="12.75">
      <c r="A30" s="10"/>
      <c r="B30" s="356">
        <v>99</v>
      </c>
      <c r="C30" s="203" t="s">
        <v>230</v>
      </c>
      <c r="D30" s="103"/>
      <c r="E30" s="104"/>
      <c r="F30" s="36">
        <f>'Cenova nabidka CELKOVA'!F30</f>
        <v>1</v>
      </c>
      <c r="G30" s="36">
        <f>'Cenova nabidka CELKOVA'!G30</f>
        <v>0</v>
      </c>
      <c r="H30" s="36">
        <f>'Cenova nabidka CELKOVA'!H30</f>
        <v>0</v>
      </c>
      <c r="I30" s="201">
        <f>'Cenova nabidka CELKOVA'!I30*('Cenova nabidka PREPOCTENA'!F30+'Cenova nabidka PREPOCTENA'!G30*1/(1+SnV)*IF(NaPoVo=0,0,sPV/NaPoVo)+'Cenova nabidka PREPOCTENA'!H30*1/(1+SnV))</f>
        <v>0</v>
      </c>
      <c r="J30" s="214" t="s">
        <v>45</v>
      </c>
      <c r="K30" s="221">
        <f>$K$17</f>
        <v>1574385.3</v>
      </c>
      <c r="L30" s="10"/>
    </row>
    <row r="31" spans="1:12" customFormat="1" ht="13.5" thickBot="1">
      <c r="A31" s="10"/>
      <c r="B31" s="46"/>
      <c r="C31" s="85" t="s">
        <v>46</v>
      </c>
      <c r="D31" s="29"/>
      <c r="E31" s="86"/>
      <c r="F31" s="368">
        <f>IF(OR($I$31=0,$I$27=0),0,(F27*$I$27+SUMPRODUCT(F28:F30,$I$28:$I$30))/$I$31)</f>
        <v>0</v>
      </c>
      <c r="G31" s="368">
        <f t="shared" ref="G31:H31" si="3">IF(OR($I$31=0,$I$27=0),0,(G27*$I$27+SUMPRODUCT(G28:G30,$I$28:$I$30))/$I$31)</f>
        <v>0</v>
      </c>
      <c r="H31" s="368">
        <f t="shared" si="3"/>
        <v>0</v>
      </c>
      <c r="I31" s="340">
        <f>SUM(I27:I30)</f>
        <v>0</v>
      </c>
      <c r="J31" s="217" t="s">
        <v>45</v>
      </c>
      <c r="K31" s="224">
        <f>$K$17</f>
        <v>1574385.3</v>
      </c>
      <c r="L31" s="10"/>
    </row>
    <row r="32" spans="1:12" customFormat="1" ht="12.75">
      <c r="A32" s="10"/>
      <c r="B32" s="10"/>
      <c r="C32" s="10"/>
      <c r="D32" s="10"/>
      <c r="E32" s="10"/>
      <c r="F32" s="30"/>
      <c r="G32" s="30"/>
      <c r="H32" s="30"/>
      <c r="I32" s="10"/>
      <c r="J32" s="10"/>
      <c r="K32" s="10"/>
      <c r="L32" s="10"/>
    </row>
    <row r="33" ht="12.75" hidden="1"/>
    <row r="34" ht="12.75" hidden="1"/>
  </sheetData>
  <sheetProtection password="EEFD" sheet="1" objects="1" scenarios="1" formatColumns="0"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5" id="{8430395C-CD85-4D89-8944-DE1DE5269902}">
            <xm:f>'Cenova nabidka ELEKTRO'!$K$32&gt;'NASTAVENI ZADAVATELE'!#REF!</xm:f>
            <x14:dxf>
              <fill>
                <patternFill>
                  <bgColor rgb="FFFF0000"/>
                </patternFill>
              </fill>
            </x14:dxf>
          </x14:cfRule>
          <xm:sqref>I6:I26 I28:I30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theme="4"/>
  </sheetPr>
  <dimension ref="A1:Z38"/>
  <sheetViews>
    <sheetView zoomScaleNormal="100" zoomScaleSheetLayoutView="70" workbookViewId="0"/>
  </sheetViews>
  <sheetFormatPr defaultColWidth="0" defaultRowHeight="12.75"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c r="A2" s="10"/>
      <c r="B2" s="11" t="s">
        <v>106</v>
      </c>
      <c r="C2" s="10"/>
      <c r="D2" s="11" t="s">
        <v>107</v>
      </c>
      <c r="E2" s="10"/>
      <c r="F2" s="30"/>
      <c r="G2" s="30"/>
      <c r="H2" s="30"/>
      <c r="I2" s="10"/>
      <c r="J2" s="58"/>
      <c r="K2" s="155"/>
      <c r="L2" s="156"/>
      <c r="M2" s="156"/>
      <c r="N2" s="156"/>
      <c r="O2" s="156"/>
      <c r="P2" s="156"/>
      <c r="Q2" s="156"/>
      <c r="R2" s="156"/>
      <c r="S2" s="156"/>
      <c r="T2" s="156"/>
      <c r="U2" s="156"/>
      <c r="V2" s="156"/>
      <c r="W2" s="156"/>
      <c r="X2" s="156"/>
      <c r="Y2" s="10"/>
    </row>
    <row r="3" spans="1:25" customFormat="1">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35">
        <f>'Cenova nabidka CELKOVA'!F6</f>
        <v>1</v>
      </c>
      <c r="G7" s="35">
        <f>'Cenova nabidka CELKOVA'!G6</f>
        <v>0</v>
      </c>
      <c r="H7" s="35">
        <f>100%-F7-G7</f>
        <v>0</v>
      </c>
      <c r="I7" s="248">
        <f>ROUND('NABIDKA DOPRAVCE'!J11,3)</f>
        <v>0</v>
      </c>
      <c r="J7" s="147"/>
      <c r="K7" s="170"/>
      <c r="L7" s="171">
        <f>$I7*L$34</f>
        <v>0</v>
      </c>
      <c r="M7" s="156"/>
      <c r="N7" s="172">
        <f>$I7*N$34</f>
        <v>0</v>
      </c>
      <c r="O7" s="173">
        <f t="shared" ref="O7:W7" si="0">$I7*O$34</f>
        <v>0</v>
      </c>
      <c r="P7" s="173">
        <f t="shared" si="0"/>
        <v>0</v>
      </c>
      <c r="Q7" s="173">
        <f t="shared" si="0"/>
        <v>0</v>
      </c>
      <c r="R7" s="173">
        <f t="shared" si="0"/>
        <v>0</v>
      </c>
      <c r="S7" s="173">
        <f t="shared" si="0"/>
        <v>0</v>
      </c>
      <c r="T7" s="173">
        <f t="shared" si="0"/>
        <v>0</v>
      </c>
      <c r="U7" s="173">
        <f t="shared" si="0"/>
        <v>0</v>
      </c>
      <c r="V7" s="173">
        <f t="shared" si="0"/>
        <v>0</v>
      </c>
      <c r="W7" s="174">
        <f t="shared" si="0"/>
        <v>0</v>
      </c>
      <c r="X7" s="156"/>
      <c r="Y7" s="10"/>
    </row>
    <row r="8" spans="1:25" customFormat="1">
      <c r="A8" s="10"/>
      <c r="B8" s="19"/>
      <c r="C8" s="20"/>
      <c r="D8" s="21" t="s">
        <v>23</v>
      </c>
      <c r="E8" s="22" t="s">
        <v>110</v>
      </c>
      <c r="F8" s="119"/>
      <c r="G8" s="119"/>
      <c r="H8" s="119"/>
      <c r="I8" s="249"/>
      <c r="J8" s="147"/>
      <c r="K8" s="170"/>
      <c r="L8" s="153"/>
      <c r="M8" s="156"/>
      <c r="N8" s="188"/>
      <c r="O8" s="189"/>
      <c r="P8" s="189"/>
      <c r="Q8" s="189"/>
      <c r="R8" s="189"/>
      <c r="S8" s="189"/>
      <c r="T8" s="189"/>
      <c r="U8" s="189"/>
      <c r="V8" s="189"/>
      <c r="W8" s="190"/>
      <c r="X8" s="156"/>
      <c r="Y8" s="10"/>
    </row>
    <row r="9" spans="1:25" customFormat="1">
      <c r="A9" s="10"/>
      <c r="B9" s="19"/>
      <c r="C9" s="20"/>
      <c r="D9" s="21" t="s">
        <v>24</v>
      </c>
      <c r="E9" s="22" t="s">
        <v>265</v>
      </c>
      <c r="F9" s="119"/>
      <c r="G9" s="119"/>
      <c r="H9" s="119"/>
      <c r="I9" s="249"/>
      <c r="J9" s="147"/>
      <c r="K9" s="170"/>
      <c r="L9" s="153"/>
      <c r="M9" s="156"/>
      <c r="N9" s="188"/>
      <c r="O9" s="189"/>
      <c r="P9" s="189"/>
      <c r="Q9" s="189"/>
      <c r="R9" s="189"/>
      <c r="S9" s="189"/>
      <c r="T9" s="189"/>
      <c r="U9" s="189"/>
      <c r="V9" s="189"/>
      <c r="W9" s="190"/>
      <c r="X9" s="156"/>
      <c r="Y9" s="10"/>
    </row>
    <row r="10" spans="1:25" customFormat="1">
      <c r="A10" s="10"/>
      <c r="B10" s="23"/>
      <c r="C10" s="18"/>
      <c r="D10" s="21" t="s">
        <v>127</v>
      </c>
      <c r="E10" s="22" t="s">
        <v>25</v>
      </c>
      <c r="F10" s="35">
        <f>'Cenova nabidka CELKOVA'!F9</f>
        <v>1</v>
      </c>
      <c r="G10" s="35">
        <f>'Cenova nabidka CELKOVA'!G9</f>
        <v>0</v>
      </c>
      <c r="H10" s="35">
        <f t="shared" ref="H10" si="1">100%-F10-G10</f>
        <v>0</v>
      </c>
      <c r="I10" s="250">
        <f>ROUND('NABIDKA DOPRAVCE'!J14,3)</f>
        <v>0</v>
      </c>
      <c r="J10" s="147"/>
      <c r="K10" s="170"/>
      <c r="L10" s="171">
        <f t="shared" ref="L10:L27" si="2">$I10*L$34</f>
        <v>0</v>
      </c>
      <c r="M10" s="156"/>
      <c r="N10" s="172">
        <f t="shared" ref="N10:W19" si="3">$I10*N$34</f>
        <v>0</v>
      </c>
      <c r="O10" s="173">
        <f t="shared" si="3"/>
        <v>0</v>
      </c>
      <c r="P10" s="173">
        <f t="shared" si="3"/>
        <v>0</v>
      </c>
      <c r="Q10" s="173">
        <f t="shared" si="3"/>
        <v>0</v>
      </c>
      <c r="R10" s="173">
        <f t="shared" si="3"/>
        <v>0</v>
      </c>
      <c r="S10" s="173">
        <f t="shared" si="3"/>
        <v>0</v>
      </c>
      <c r="T10" s="173">
        <f t="shared" si="3"/>
        <v>0</v>
      </c>
      <c r="U10" s="173">
        <f t="shared" si="3"/>
        <v>0</v>
      </c>
      <c r="V10" s="173">
        <f t="shared" si="3"/>
        <v>0</v>
      </c>
      <c r="W10" s="174">
        <f t="shared" si="3"/>
        <v>0</v>
      </c>
      <c r="X10" s="156"/>
      <c r="Y10" s="10"/>
    </row>
    <row r="11" spans="1:25" customFormat="1">
      <c r="A11" s="10"/>
      <c r="B11" s="24">
        <v>12</v>
      </c>
      <c r="C11" s="47" t="s">
        <v>8</v>
      </c>
      <c r="D11" s="51"/>
      <c r="E11" s="48"/>
      <c r="F11" s="35">
        <f>'Cenova nabidka CELKOVA'!F10</f>
        <v>1</v>
      </c>
      <c r="G11" s="35">
        <f>'Cenova nabidka CELKOVA'!G10</f>
        <v>0</v>
      </c>
      <c r="H11" s="35">
        <f t="shared" ref="H11:H27" si="4">100%-F11-G11</f>
        <v>0</v>
      </c>
      <c r="I11" s="250">
        <f>ROUND('NABIDKA DOPRAVCE'!J15,3)</f>
        <v>0</v>
      </c>
      <c r="J11" s="147"/>
      <c r="K11" s="170"/>
      <c r="L11" s="171">
        <f t="shared" si="2"/>
        <v>0</v>
      </c>
      <c r="M11" s="156"/>
      <c r="N11" s="172">
        <f t="shared" si="3"/>
        <v>0</v>
      </c>
      <c r="O11" s="173">
        <f t="shared" si="3"/>
        <v>0</v>
      </c>
      <c r="P11" s="173">
        <f t="shared" si="3"/>
        <v>0</v>
      </c>
      <c r="Q11" s="173">
        <f t="shared" si="3"/>
        <v>0</v>
      </c>
      <c r="R11" s="173">
        <f t="shared" si="3"/>
        <v>0</v>
      </c>
      <c r="S11" s="173">
        <f t="shared" si="3"/>
        <v>0</v>
      </c>
      <c r="T11" s="173">
        <f t="shared" si="3"/>
        <v>0</v>
      </c>
      <c r="U11" s="173">
        <f t="shared" si="3"/>
        <v>0</v>
      </c>
      <c r="V11" s="173">
        <f t="shared" si="3"/>
        <v>0</v>
      </c>
      <c r="W11" s="174">
        <f t="shared" si="3"/>
        <v>0</v>
      </c>
      <c r="X11" s="156"/>
      <c r="Y11" s="10"/>
    </row>
    <row r="12" spans="1:25" customFormat="1">
      <c r="A12" s="10"/>
      <c r="B12" s="24">
        <v>13</v>
      </c>
      <c r="C12" s="47" t="s">
        <v>9</v>
      </c>
      <c r="D12" s="51"/>
      <c r="E12" s="48"/>
      <c r="F12" s="36">
        <f>'Cenova nabidka CELKOVA'!F11</f>
        <v>0</v>
      </c>
      <c r="G12" s="36">
        <f>'Cenova nabidka CELKOVA'!G11</f>
        <v>0</v>
      </c>
      <c r="H12" s="36">
        <f t="shared" si="4"/>
        <v>1</v>
      </c>
      <c r="I12" s="250">
        <f>ROUND('NABIDKA DOPRAVCE'!J16,3)</f>
        <v>0</v>
      </c>
      <c r="J12" s="147"/>
      <c r="K12" s="170"/>
      <c r="L12" s="171">
        <f t="shared" si="2"/>
        <v>0</v>
      </c>
      <c r="M12" s="156"/>
      <c r="N12" s="176">
        <f t="shared" si="3"/>
        <v>0</v>
      </c>
      <c r="O12" s="177">
        <f t="shared" si="3"/>
        <v>0</v>
      </c>
      <c r="P12" s="177">
        <f t="shared" si="3"/>
        <v>0</v>
      </c>
      <c r="Q12" s="177">
        <f t="shared" si="3"/>
        <v>0</v>
      </c>
      <c r="R12" s="177">
        <f t="shared" si="3"/>
        <v>0</v>
      </c>
      <c r="S12" s="177">
        <f t="shared" si="3"/>
        <v>0</v>
      </c>
      <c r="T12" s="177">
        <f t="shared" si="3"/>
        <v>0</v>
      </c>
      <c r="U12" s="177">
        <f t="shared" si="3"/>
        <v>0</v>
      </c>
      <c r="V12" s="177">
        <f t="shared" si="3"/>
        <v>0</v>
      </c>
      <c r="W12" s="178">
        <f t="shared" si="3"/>
        <v>0</v>
      </c>
      <c r="X12" s="156"/>
      <c r="Y12" s="10"/>
    </row>
    <row r="13" spans="1:25" customFormat="1">
      <c r="A13" s="10"/>
      <c r="B13" s="25">
        <v>14</v>
      </c>
      <c r="C13" s="26" t="s">
        <v>10</v>
      </c>
      <c r="D13" s="21" t="s">
        <v>28</v>
      </c>
      <c r="E13" s="22" t="s">
        <v>26</v>
      </c>
      <c r="F13" s="36">
        <f>'Cenova nabidka CELKOVA'!F12</f>
        <v>0</v>
      </c>
      <c r="G13" s="36">
        <f>'Cenova nabidka CELKOVA'!G12</f>
        <v>1</v>
      </c>
      <c r="H13" s="36">
        <f t="shared" si="4"/>
        <v>0</v>
      </c>
      <c r="I13" s="250">
        <f>ROUND('NABIDKA DOPRAVCE'!J17,3)</f>
        <v>0</v>
      </c>
      <c r="J13" s="147"/>
      <c r="K13" s="170"/>
      <c r="L13" s="171">
        <f t="shared" si="2"/>
        <v>0</v>
      </c>
      <c r="M13" s="156"/>
      <c r="N13" s="176">
        <f t="shared" si="3"/>
        <v>0</v>
      </c>
      <c r="O13" s="177">
        <f t="shared" si="3"/>
        <v>0</v>
      </c>
      <c r="P13" s="177">
        <f t="shared" si="3"/>
        <v>0</v>
      </c>
      <c r="Q13" s="177">
        <f t="shared" si="3"/>
        <v>0</v>
      </c>
      <c r="R13" s="177">
        <f t="shared" si="3"/>
        <v>0</v>
      </c>
      <c r="S13" s="177">
        <f t="shared" si="3"/>
        <v>0</v>
      </c>
      <c r="T13" s="177">
        <f t="shared" si="3"/>
        <v>0</v>
      </c>
      <c r="U13" s="177">
        <f t="shared" si="3"/>
        <v>0</v>
      </c>
      <c r="V13" s="177">
        <f t="shared" si="3"/>
        <v>0</v>
      </c>
      <c r="W13" s="178">
        <f t="shared" si="3"/>
        <v>0</v>
      </c>
      <c r="X13" s="156"/>
      <c r="Y13" s="10"/>
    </row>
    <row r="14" spans="1:25" customFormat="1">
      <c r="A14" s="10"/>
      <c r="B14" s="23"/>
      <c r="C14" s="18"/>
      <c r="D14" s="21" t="s">
        <v>29</v>
      </c>
      <c r="E14" s="22" t="s">
        <v>25</v>
      </c>
      <c r="F14" s="36">
        <f>'Cenova nabidka CELKOVA'!F13</f>
        <v>0</v>
      </c>
      <c r="G14" s="36">
        <f>'Cenova nabidka CELKOVA'!G13</f>
        <v>0</v>
      </c>
      <c r="H14" s="36">
        <f t="shared" si="4"/>
        <v>1</v>
      </c>
      <c r="I14" s="250">
        <f>ROUND('NABIDKA DOPRAVCE'!J18,3)</f>
        <v>0</v>
      </c>
      <c r="J14" s="147"/>
      <c r="K14" s="170"/>
      <c r="L14" s="171">
        <f t="shared" si="2"/>
        <v>0</v>
      </c>
      <c r="M14" s="156"/>
      <c r="N14" s="176">
        <f t="shared" si="3"/>
        <v>0</v>
      </c>
      <c r="O14" s="177">
        <f t="shared" si="3"/>
        <v>0</v>
      </c>
      <c r="P14" s="177">
        <f t="shared" si="3"/>
        <v>0</v>
      </c>
      <c r="Q14" s="177">
        <f t="shared" si="3"/>
        <v>0</v>
      </c>
      <c r="R14" s="177">
        <f t="shared" si="3"/>
        <v>0</v>
      </c>
      <c r="S14" s="177">
        <f t="shared" si="3"/>
        <v>0</v>
      </c>
      <c r="T14" s="177">
        <f t="shared" si="3"/>
        <v>0</v>
      </c>
      <c r="U14" s="177">
        <f t="shared" si="3"/>
        <v>0</v>
      </c>
      <c r="V14" s="177">
        <f t="shared" si="3"/>
        <v>0</v>
      </c>
      <c r="W14" s="178">
        <f t="shared" si="3"/>
        <v>0</v>
      </c>
      <c r="X14" s="156"/>
      <c r="Y14" s="10"/>
    </row>
    <row r="15" spans="1:25" customFormat="1">
      <c r="A15" s="10"/>
      <c r="B15" s="24">
        <v>15</v>
      </c>
      <c r="C15" s="47" t="s">
        <v>42</v>
      </c>
      <c r="D15" s="51"/>
      <c r="E15" s="48"/>
      <c r="F15" s="36">
        <f>'Cenova nabidka CELKOVA'!F14</f>
        <v>0</v>
      </c>
      <c r="G15" s="36">
        <f>'Cenova nabidka CELKOVA'!G14</f>
        <v>1</v>
      </c>
      <c r="H15" s="36">
        <f t="shared" si="4"/>
        <v>0</v>
      </c>
      <c r="I15" s="250">
        <f>ROUND('NABIDKA DOPRAVCE'!J19,3)</f>
        <v>0</v>
      </c>
      <c r="J15" s="147"/>
      <c r="K15" s="170"/>
      <c r="L15" s="171">
        <f t="shared" si="2"/>
        <v>0</v>
      </c>
      <c r="M15" s="156"/>
      <c r="N15" s="176">
        <f t="shared" si="3"/>
        <v>0</v>
      </c>
      <c r="O15" s="177">
        <f t="shared" si="3"/>
        <v>0</v>
      </c>
      <c r="P15" s="177">
        <f t="shared" si="3"/>
        <v>0</v>
      </c>
      <c r="Q15" s="177">
        <f t="shared" si="3"/>
        <v>0</v>
      </c>
      <c r="R15" s="177">
        <f t="shared" si="3"/>
        <v>0</v>
      </c>
      <c r="S15" s="177">
        <f t="shared" si="3"/>
        <v>0</v>
      </c>
      <c r="T15" s="177">
        <f t="shared" si="3"/>
        <v>0</v>
      </c>
      <c r="U15" s="177">
        <f t="shared" si="3"/>
        <v>0</v>
      </c>
      <c r="V15" s="177">
        <f t="shared" si="3"/>
        <v>0</v>
      </c>
      <c r="W15" s="178">
        <f t="shared" si="3"/>
        <v>0</v>
      </c>
      <c r="X15" s="156"/>
      <c r="Y15" s="10"/>
    </row>
    <row r="16" spans="1:25" customFormat="1">
      <c r="A16" s="10"/>
      <c r="B16" s="25">
        <v>16</v>
      </c>
      <c r="C16" s="26" t="s">
        <v>11</v>
      </c>
      <c r="D16" s="21" t="s">
        <v>30</v>
      </c>
      <c r="E16" s="22" t="s">
        <v>27</v>
      </c>
      <c r="F16" s="35">
        <f>'Cenova nabidka CELKOVA'!F15</f>
        <v>0.67</v>
      </c>
      <c r="G16" s="35">
        <f>'Cenova nabidka CELKOVA'!G15</f>
        <v>0.33</v>
      </c>
      <c r="H16" s="35">
        <f t="shared" si="4"/>
        <v>0</v>
      </c>
      <c r="I16" s="250">
        <f>ROUND('NABIDKA DOPRAVCE'!J20,3)</f>
        <v>0</v>
      </c>
      <c r="J16" s="147"/>
      <c r="K16" s="170"/>
      <c r="L16" s="171">
        <f t="shared" si="2"/>
        <v>0</v>
      </c>
      <c r="M16" s="156"/>
      <c r="N16" s="172">
        <f t="shared" si="3"/>
        <v>0</v>
      </c>
      <c r="O16" s="173">
        <f t="shared" si="3"/>
        <v>0</v>
      </c>
      <c r="P16" s="173">
        <f t="shared" si="3"/>
        <v>0</v>
      </c>
      <c r="Q16" s="173">
        <f t="shared" si="3"/>
        <v>0</v>
      </c>
      <c r="R16" s="173">
        <f t="shared" si="3"/>
        <v>0</v>
      </c>
      <c r="S16" s="173">
        <f t="shared" si="3"/>
        <v>0</v>
      </c>
      <c r="T16" s="173">
        <f t="shared" si="3"/>
        <v>0</v>
      </c>
      <c r="U16" s="173">
        <f t="shared" si="3"/>
        <v>0</v>
      </c>
      <c r="V16" s="173">
        <f t="shared" si="3"/>
        <v>0</v>
      </c>
      <c r="W16" s="174">
        <f t="shared" si="3"/>
        <v>0</v>
      </c>
      <c r="X16" s="156"/>
      <c r="Y16" s="10"/>
    </row>
    <row r="17" spans="1:25" customFormat="1">
      <c r="A17" s="10"/>
      <c r="B17" s="19"/>
      <c r="C17" s="20"/>
      <c r="D17" s="21" t="s">
        <v>31</v>
      </c>
      <c r="E17" s="22" t="s">
        <v>25</v>
      </c>
      <c r="F17" s="36">
        <f>'Cenova nabidka CELKOVA'!F16</f>
        <v>0</v>
      </c>
      <c r="G17" s="36">
        <f>'Cenova nabidka CELKOVA'!G16</f>
        <v>0</v>
      </c>
      <c r="H17" s="36">
        <f t="shared" si="4"/>
        <v>1</v>
      </c>
      <c r="I17" s="250">
        <f>ROUND('NABIDKA DOPRAVCE'!J21,3)</f>
        <v>0</v>
      </c>
      <c r="J17" s="147"/>
      <c r="K17" s="170"/>
      <c r="L17" s="171">
        <f t="shared" si="2"/>
        <v>0</v>
      </c>
      <c r="M17" s="156"/>
      <c r="N17" s="176">
        <f t="shared" si="3"/>
        <v>0</v>
      </c>
      <c r="O17" s="177">
        <f t="shared" si="3"/>
        <v>0</v>
      </c>
      <c r="P17" s="177">
        <f t="shared" si="3"/>
        <v>0</v>
      </c>
      <c r="Q17" s="177">
        <f t="shared" si="3"/>
        <v>0</v>
      </c>
      <c r="R17" s="177">
        <f t="shared" si="3"/>
        <v>0</v>
      </c>
      <c r="S17" s="177">
        <f t="shared" si="3"/>
        <v>0</v>
      </c>
      <c r="T17" s="177">
        <f t="shared" si="3"/>
        <v>0</v>
      </c>
      <c r="U17" s="177">
        <f t="shared" si="3"/>
        <v>0</v>
      </c>
      <c r="V17" s="177">
        <f t="shared" si="3"/>
        <v>0</v>
      </c>
      <c r="W17" s="178">
        <f t="shared" si="3"/>
        <v>0</v>
      </c>
      <c r="X17" s="156"/>
      <c r="Y17" s="10"/>
    </row>
    <row r="18" spans="1:25" customFormat="1">
      <c r="A18" s="10"/>
      <c r="B18" s="23">
        <v>17</v>
      </c>
      <c r="C18" s="18" t="s">
        <v>12</v>
      </c>
      <c r="D18" s="21" t="s">
        <v>40</v>
      </c>
      <c r="E18" s="22" t="s">
        <v>27</v>
      </c>
      <c r="F18" s="36">
        <f>'Cenova nabidka CELKOVA'!F17</f>
        <v>0.67</v>
      </c>
      <c r="G18" s="36">
        <f>'Cenova nabidka CELKOVA'!G17</f>
        <v>0.33</v>
      </c>
      <c r="H18" s="36">
        <f t="shared" si="4"/>
        <v>0</v>
      </c>
      <c r="I18" s="250">
        <f>ROUND('NABIDKA DOPRAVCE'!J22,3)</f>
        <v>0</v>
      </c>
      <c r="J18" s="147"/>
      <c r="K18" s="170"/>
      <c r="L18" s="171">
        <f t="shared" si="2"/>
        <v>0</v>
      </c>
      <c r="M18" s="156"/>
      <c r="N18" s="176">
        <f t="shared" si="3"/>
        <v>0</v>
      </c>
      <c r="O18" s="177">
        <f t="shared" si="3"/>
        <v>0</v>
      </c>
      <c r="P18" s="177">
        <f t="shared" si="3"/>
        <v>0</v>
      </c>
      <c r="Q18" s="177">
        <f t="shared" si="3"/>
        <v>0</v>
      </c>
      <c r="R18" s="177">
        <f t="shared" si="3"/>
        <v>0</v>
      </c>
      <c r="S18" s="177">
        <f t="shared" si="3"/>
        <v>0</v>
      </c>
      <c r="T18" s="177">
        <f t="shared" si="3"/>
        <v>0</v>
      </c>
      <c r="U18" s="177">
        <f t="shared" si="3"/>
        <v>0</v>
      </c>
      <c r="V18" s="177">
        <f t="shared" si="3"/>
        <v>0</v>
      </c>
      <c r="W18" s="178">
        <f t="shared" si="3"/>
        <v>0</v>
      </c>
      <c r="X18" s="156"/>
      <c r="Y18" s="10"/>
    </row>
    <row r="19" spans="1:25" customFormat="1">
      <c r="A19" s="10"/>
      <c r="B19" s="24"/>
      <c r="C19" s="22"/>
      <c r="D19" s="21" t="s">
        <v>41</v>
      </c>
      <c r="E19" s="22" t="s">
        <v>25</v>
      </c>
      <c r="F19" s="36">
        <f>'Cenova nabidka CELKOVA'!F18</f>
        <v>0</v>
      </c>
      <c r="G19" s="36">
        <f>'Cenova nabidka CELKOVA'!G18</f>
        <v>0</v>
      </c>
      <c r="H19" s="36">
        <f t="shared" si="4"/>
        <v>1</v>
      </c>
      <c r="I19" s="250">
        <f>ROUND('NABIDKA DOPRAVCE'!J23,3)</f>
        <v>0</v>
      </c>
      <c r="J19" s="147"/>
      <c r="K19" s="170"/>
      <c r="L19" s="171">
        <f t="shared" si="2"/>
        <v>0</v>
      </c>
      <c r="M19" s="156"/>
      <c r="N19" s="176">
        <f t="shared" si="3"/>
        <v>0</v>
      </c>
      <c r="O19" s="177">
        <f t="shared" si="3"/>
        <v>0</v>
      </c>
      <c r="P19" s="177">
        <f t="shared" si="3"/>
        <v>0</v>
      </c>
      <c r="Q19" s="177">
        <f t="shared" si="3"/>
        <v>0</v>
      </c>
      <c r="R19" s="177">
        <f t="shared" si="3"/>
        <v>0</v>
      </c>
      <c r="S19" s="177">
        <f t="shared" si="3"/>
        <v>0</v>
      </c>
      <c r="T19" s="177">
        <f t="shared" si="3"/>
        <v>0</v>
      </c>
      <c r="U19" s="177">
        <f t="shared" si="3"/>
        <v>0</v>
      </c>
      <c r="V19" s="177">
        <f t="shared" si="3"/>
        <v>0</v>
      </c>
      <c r="W19" s="178">
        <f t="shared" si="3"/>
        <v>0</v>
      </c>
      <c r="X19" s="156"/>
      <c r="Y19" s="10"/>
    </row>
    <row r="20" spans="1:25" customFormat="1">
      <c r="A20" s="10"/>
      <c r="B20" s="24">
        <v>18</v>
      </c>
      <c r="C20" s="47" t="s">
        <v>13</v>
      </c>
      <c r="D20" s="51"/>
      <c r="E20" s="48"/>
      <c r="F20" s="36">
        <f>'Cenova nabidka CELKOVA'!F19</f>
        <v>0</v>
      </c>
      <c r="G20" s="36">
        <f>'Cenova nabidka CELKOVA'!G19</f>
        <v>0</v>
      </c>
      <c r="H20" s="36">
        <f t="shared" si="4"/>
        <v>1</v>
      </c>
      <c r="I20" s="250">
        <f>ROUND('NABIDKA DOPRAVCE'!J24,3)</f>
        <v>0</v>
      </c>
      <c r="J20" s="147"/>
      <c r="K20" s="170"/>
      <c r="L20" s="171">
        <f t="shared" si="2"/>
        <v>0</v>
      </c>
      <c r="M20" s="156"/>
      <c r="N20" s="176">
        <f t="shared" ref="N20:W27" si="5">$I20*N$34</f>
        <v>0</v>
      </c>
      <c r="O20" s="177">
        <f t="shared" si="5"/>
        <v>0</v>
      </c>
      <c r="P20" s="177">
        <f t="shared" si="5"/>
        <v>0</v>
      </c>
      <c r="Q20" s="177">
        <f t="shared" si="5"/>
        <v>0</v>
      </c>
      <c r="R20" s="177">
        <f t="shared" si="5"/>
        <v>0</v>
      </c>
      <c r="S20" s="177">
        <f t="shared" si="5"/>
        <v>0</v>
      </c>
      <c r="T20" s="177">
        <f t="shared" si="5"/>
        <v>0</v>
      </c>
      <c r="U20" s="177">
        <f t="shared" si="5"/>
        <v>0</v>
      </c>
      <c r="V20" s="177">
        <f t="shared" si="5"/>
        <v>0</v>
      </c>
      <c r="W20" s="178">
        <f t="shared" si="5"/>
        <v>0</v>
      </c>
      <c r="X20" s="156"/>
      <c r="Y20" s="10"/>
    </row>
    <row r="21" spans="1:25" customFormat="1">
      <c r="A21" s="10"/>
      <c r="B21" s="24">
        <v>19</v>
      </c>
      <c r="C21" s="47" t="s">
        <v>14</v>
      </c>
      <c r="D21" s="51"/>
      <c r="E21" s="48"/>
      <c r="F21" s="36">
        <f>'Cenova nabidka CELKOVA'!F20</f>
        <v>0</v>
      </c>
      <c r="G21" s="36">
        <f>'Cenova nabidka CELKOVA'!G20</f>
        <v>0</v>
      </c>
      <c r="H21" s="36">
        <f t="shared" si="4"/>
        <v>1</v>
      </c>
      <c r="I21" s="250">
        <f>ROUND('NABIDKA DOPRAVCE'!J25,3)</f>
        <v>0</v>
      </c>
      <c r="J21" s="147"/>
      <c r="K21" s="170"/>
      <c r="L21" s="171">
        <f t="shared" si="2"/>
        <v>0</v>
      </c>
      <c r="M21" s="156"/>
      <c r="N21" s="176">
        <f t="shared" si="5"/>
        <v>0</v>
      </c>
      <c r="O21" s="177">
        <f t="shared" si="5"/>
        <v>0</v>
      </c>
      <c r="P21" s="177">
        <f t="shared" si="5"/>
        <v>0</v>
      </c>
      <c r="Q21" s="177">
        <f t="shared" si="5"/>
        <v>0</v>
      </c>
      <c r="R21" s="177">
        <f t="shared" si="5"/>
        <v>0</v>
      </c>
      <c r="S21" s="177">
        <f t="shared" si="5"/>
        <v>0</v>
      </c>
      <c r="T21" s="177">
        <f t="shared" si="5"/>
        <v>0</v>
      </c>
      <c r="U21" s="177">
        <f t="shared" si="5"/>
        <v>0</v>
      </c>
      <c r="V21" s="177">
        <f t="shared" si="5"/>
        <v>0</v>
      </c>
      <c r="W21" s="178">
        <f t="shared" si="5"/>
        <v>0</v>
      </c>
      <c r="X21" s="156"/>
      <c r="Y21" s="10"/>
    </row>
    <row r="22" spans="1:25" customFormat="1">
      <c r="A22" s="10"/>
      <c r="B22" s="24">
        <v>20</v>
      </c>
      <c r="C22" s="47" t="s">
        <v>15</v>
      </c>
      <c r="D22" s="51"/>
      <c r="E22" s="48"/>
      <c r="F22" s="36">
        <f>'Cenova nabidka CELKOVA'!F21</f>
        <v>0</v>
      </c>
      <c r="G22" s="36">
        <f>'Cenova nabidka CELKOVA'!G21</f>
        <v>1</v>
      </c>
      <c r="H22" s="36">
        <f t="shared" si="4"/>
        <v>0</v>
      </c>
      <c r="I22" s="250">
        <f>ROUND('NABIDKA DOPRAVCE'!J26,3)</f>
        <v>0</v>
      </c>
      <c r="J22" s="147"/>
      <c r="K22" s="170"/>
      <c r="L22" s="171">
        <f t="shared" si="2"/>
        <v>0</v>
      </c>
      <c r="M22" s="156"/>
      <c r="N22" s="176">
        <f t="shared" si="5"/>
        <v>0</v>
      </c>
      <c r="O22" s="177">
        <f t="shared" si="5"/>
        <v>0</v>
      </c>
      <c r="P22" s="177">
        <f t="shared" si="5"/>
        <v>0</v>
      </c>
      <c r="Q22" s="177">
        <f t="shared" si="5"/>
        <v>0</v>
      </c>
      <c r="R22" s="177">
        <f t="shared" si="5"/>
        <v>0</v>
      </c>
      <c r="S22" s="177">
        <f t="shared" si="5"/>
        <v>0</v>
      </c>
      <c r="T22" s="177">
        <f t="shared" si="5"/>
        <v>0</v>
      </c>
      <c r="U22" s="177">
        <f t="shared" si="5"/>
        <v>0</v>
      </c>
      <c r="V22" s="177">
        <f t="shared" si="5"/>
        <v>0</v>
      </c>
      <c r="W22" s="178">
        <f t="shared" si="5"/>
        <v>0</v>
      </c>
      <c r="X22" s="156"/>
      <c r="Y22" s="10"/>
    </row>
    <row r="23" spans="1:25" customFormat="1">
      <c r="A23" s="10"/>
      <c r="B23" s="24">
        <v>21</v>
      </c>
      <c r="C23" s="47" t="s">
        <v>16</v>
      </c>
      <c r="D23" s="51"/>
      <c r="E23" s="48"/>
      <c r="F23" s="36">
        <f>'Cenova nabidka CELKOVA'!F22</f>
        <v>1</v>
      </c>
      <c r="G23" s="36">
        <f>'Cenova nabidka CELKOVA'!G22</f>
        <v>0</v>
      </c>
      <c r="H23" s="36">
        <f t="shared" si="4"/>
        <v>0</v>
      </c>
      <c r="I23" s="250">
        <f>ROUND('NABIDKA DOPRAVCE'!J27,3)</f>
        <v>0</v>
      </c>
      <c r="J23" s="147"/>
      <c r="K23" s="170"/>
      <c r="L23" s="171">
        <f t="shared" si="2"/>
        <v>0</v>
      </c>
      <c r="M23" s="156"/>
      <c r="N23" s="176">
        <f t="shared" si="5"/>
        <v>0</v>
      </c>
      <c r="O23" s="177">
        <f t="shared" si="5"/>
        <v>0</v>
      </c>
      <c r="P23" s="177">
        <f t="shared" si="5"/>
        <v>0</v>
      </c>
      <c r="Q23" s="177">
        <f t="shared" si="5"/>
        <v>0</v>
      </c>
      <c r="R23" s="177">
        <f t="shared" si="5"/>
        <v>0</v>
      </c>
      <c r="S23" s="177">
        <f t="shared" si="5"/>
        <v>0</v>
      </c>
      <c r="T23" s="177">
        <f t="shared" si="5"/>
        <v>0</v>
      </c>
      <c r="U23" s="177">
        <f t="shared" si="5"/>
        <v>0</v>
      </c>
      <c r="V23" s="177">
        <f t="shared" si="5"/>
        <v>0</v>
      </c>
      <c r="W23" s="178">
        <f t="shared" si="5"/>
        <v>0</v>
      </c>
      <c r="X23" s="156"/>
      <c r="Y23" s="10"/>
    </row>
    <row r="24" spans="1:25" customFormat="1">
      <c r="A24" s="10"/>
      <c r="B24" s="24">
        <v>22</v>
      </c>
      <c r="C24" s="47" t="s">
        <v>17</v>
      </c>
      <c r="D24" s="51"/>
      <c r="E24" s="48"/>
      <c r="F24" s="36">
        <f>'Cenova nabidka CELKOVA'!F23</f>
        <v>0</v>
      </c>
      <c r="G24" s="36">
        <f>'Cenova nabidka CELKOVA'!G23</f>
        <v>0</v>
      </c>
      <c r="H24" s="36">
        <f t="shared" si="4"/>
        <v>1</v>
      </c>
      <c r="I24" s="250">
        <f>ROUND('NABIDKA DOPRAVCE'!J28,3)</f>
        <v>0</v>
      </c>
      <c r="J24" s="147"/>
      <c r="K24" s="170"/>
      <c r="L24" s="171">
        <f t="shared" si="2"/>
        <v>0</v>
      </c>
      <c r="M24" s="156"/>
      <c r="N24" s="176">
        <f t="shared" si="5"/>
        <v>0</v>
      </c>
      <c r="O24" s="177">
        <f t="shared" si="5"/>
        <v>0</v>
      </c>
      <c r="P24" s="177">
        <f t="shared" si="5"/>
        <v>0</v>
      </c>
      <c r="Q24" s="177">
        <f t="shared" si="5"/>
        <v>0</v>
      </c>
      <c r="R24" s="177">
        <f t="shared" si="5"/>
        <v>0</v>
      </c>
      <c r="S24" s="177">
        <f t="shared" si="5"/>
        <v>0</v>
      </c>
      <c r="T24" s="177">
        <f t="shared" si="5"/>
        <v>0</v>
      </c>
      <c r="U24" s="177">
        <f t="shared" si="5"/>
        <v>0</v>
      </c>
      <c r="V24" s="177">
        <f t="shared" si="5"/>
        <v>0</v>
      </c>
      <c r="W24" s="178">
        <f t="shared" si="5"/>
        <v>0</v>
      </c>
      <c r="X24" s="156"/>
      <c r="Y24" s="10"/>
    </row>
    <row r="25" spans="1:25" customFormat="1">
      <c r="A25" s="10"/>
      <c r="B25" s="24">
        <v>23</v>
      </c>
      <c r="C25" s="47" t="s">
        <v>18</v>
      </c>
      <c r="D25" s="51"/>
      <c r="E25" s="48"/>
      <c r="F25" s="36">
        <f>'Cenova nabidka CELKOVA'!F24</f>
        <v>0</v>
      </c>
      <c r="G25" s="36">
        <f>'Cenova nabidka CELKOVA'!G24</f>
        <v>0</v>
      </c>
      <c r="H25" s="36">
        <f t="shared" si="4"/>
        <v>1</v>
      </c>
      <c r="I25" s="250">
        <f>ROUND('NABIDKA DOPRAVCE'!J29,3)</f>
        <v>0</v>
      </c>
      <c r="J25" s="147"/>
      <c r="K25" s="170"/>
      <c r="L25" s="171">
        <f t="shared" si="2"/>
        <v>0</v>
      </c>
      <c r="M25" s="156"/>
      <c r="N25" s="176">
        <f t="shared" si="5"/>
        <v>0</v>
      </c>
      <c r="O25" s="177">
        <f t="shared" si="5"/>
        <v>0</v>
      </c>
      <c r="P25" s="177">
        <f t="shared" si="5"/>
        <v>0</v>
      </c>
      <c r="Q25" s="177">
        <f t="shared" si="5"/>
        <v>0</v>
      </c>
      <c r="R25" s="177">
        <f t="shared" si="5"/>
        <v>0</v>
      </c>
      <c r="S25" s="177">
        <f t="shared" si="5"/>
        <v>0</v>
      </c>
      <c r="T25" s="177">
        <f t="shared" si="5"/>
        <v>0</v>
      </c>
      <c r="U25" s="177">
        <f t="shared" si="5"/>
        <v>0</v>
      </c>
      <c r="V25" s="177">
        <f t="shared" si="5"/>
        <v>0</v>
      </c>
      <c r="W25" s="178">
        <f t="shared" si="5"/>
        <v>0</v>
      </c>
      <c r="X25" s="156"/>
      <c r="Y25" s="10"/>
    </row>
    <row r="26" spans="1:25" customFormat="1">
      <c r="A26" s="10"/>
      <c r="B26" s="24">
        <v>24</v>
      </c>
      <c r="C26" s="47" t="s">
        <v>19</v>
      </c>
      <c r="D26" s="51"/>
      <c r="E26" s="48"/>
      <c r="F26" s="36">
        <f>'Cenova nabidka CELKOVA'!F25</f>
        <v>0</v>
      </c>
      <c r="G26" s="36">
        <f>'Cenova nabidka CELKOVA'!G25</f>
        <v>0</v>
      </c>
      <c r="H26" s="36">
        <f t="shared" si="4"/>
        <v>1</v>
      </c>
      <c r="I26" s="250">
        <f>ROUND('NABIDKA DOPRAVCE'!J30,3)</f>
        <v>0</v>
      </c>
      <c r="J26" s="147"/>
      <c r="K26" s="170"/>
      <c r="L26" s="171">
        <f t="shared" si="2"/>
        <v>0</v>
      </c>
      <c r="M26" s="156"/>
      <c r="N26" s="176">
        <f t="shared" si="5"/>
        <v>0</v>
      </c>
      <c r="O26" s="177">
        <f t="shared" si="5"/>
        <v>0</v>
      </c>
      <c r="P26" s="177">
        <f t="shared" si="5"/>
        <v>0</v>
      </c>
      <c r="Q26" s="177">
        <f t="shared" si="5"/>
        <v>0</v>
      </c>
      <c r="R26" s="177">
        <f t="shared" si="5"/>
        <v>0</v>
      </c>
      <c r="S26" s="177">
        <f t="shared" si="5"/>
        <v>0</v>
      </c>
      <c r="T26" s="177">
        <f t="shared" si="5"/>
        <v>0</v>
      </c>
      <c r="U26" s="177">
        <f t="shared" si="5"/>
        <v>0</v>
      </c>
      <c r="V26" s="177">
        <f t="shared" si="5"/>
        <v>0</v>
      </c>
      <c r="W26" s="178">
        <f t="shared" si="5"/>
        <v>0</v>
      </c>
      <c r="X26" s="156"/>
      <c r="Y26" s="10"/>
    </row>
    <row r="27" spans="1:25" customFormat="1">
      <c r="A27" s="10"/>
      <c r="B27" s="24">
        <v>25</v>
      </c>
      <c r="C27" s="47" t="s">
        <v>20</v>
      </c>
      <c r="D27" s="51"/>
      <c r="E27" s="48"/>
      <c r="F27" s="36">
        <f>'Cenova nabidka CELKOVA'!F26</f>
        <v>0</v>
      </c>
      <c r="G27" s="36">
        <f>'Cenova nabidka CELKOVA'!G26</f>
        <v>0</v>
      </c>
      <c r="H27" s="36">
        <f t="shared" si="4"/>
        <v>1</v>
      </c>
      <c r="I27" s="250">
        <f>ROUND('NABIDKA DOPRAVCE'!J31,3)</f>
        <v>0</v>
      </c>
      <c r="J27" s="147"/>
      <c r="K27" s="170"/>
      <c r="L27" s="171">
        <f t="shared" si="2"/>
        <v>0</v>
      </c>
      <c r="M27" s="156"/>
      <c r="N27" s="176">
        <f t="shared" si="5"/>
        <v>0</v>
      </c>
      <c r="O27" s="177">
        <f t="shared" si="5"/>
        <v>0</v>
      </c>
      <c r="P27" s="177">
        <f t="shared" si="5"/>
        <v>0</v>
      </c>
      <c r="Q27" s="177">
        <f t="shared" si="5"/>
        <v>0</v>
      </c>
      <c r="R27" s="177">
        <f t="shared" si="5"/>
        <v>0</v>
      </c>
      <c r="S27" s="177">
        <f t="shared" si="5"/>
        <v>0</v>
      </c>
      <c r="T27" s="177">
        <f t="shared" si="5"/>
        <v>0</v>
      </c>
      <c r="U27" s="177">
        <f t="shared" si="5"/>
        <v>0</v>
      </c>
      <c r="V27" s="177">
        <f t="shared" si="5"/>
        <v>0</v>
      </c>
      <c r="W27" s="178">
        <f t="shared" si="5"/>
        <v>0</v>
      </c>
      <c r="X27" s="156"/>
      <c r="Y27" s="10"/>
    </row>
    <row r="28" spans="1:25" customFormat="1" ht="13.5" thickBot="1">
      <c r="A28" s="10"/>
      <c r="B28" s="27">
        <v>26</v>
      </c>
      <c r="C28" s="85" t="s">
        <v>21</v>
      </c>
      <c r="D28" s="90"/>
      <c r="E28" s="86"/>
      <c r="F28" s="368">
        <f>IF($I$28=0,0,SUMPRODUCT(F7:F27,$I$7:$I$27)/$I$28)</f>
        <v>0</v>
      </c>
      <c r="G28" s="368">
        <f t="shared" ref="G28:H28" si="6">IF($I$28=0,0,SUMPRODUCT(G7:G27,$I$7:$I$27)/$I$28)</f>
        <v>0</v>
      </c>
      <c r="H28" s="368">
        <f t="shared" si="6"/>
        <v>0</v>
      </c>
      <c r="I28" s="247">
        <f>SUM(I7:I27)</f>
        <v>0</v>
      </c>
      <c r="J28" s="148"/>
      <c r="K28" s="179"/>
      <c r="L28" s="180">
        <f>SUM(L7:L27)</f>
        <v>0</v>
      </c>
      <c r="M28" s="156"/>
      <c r="N28" s="181">
        <f t="shared" ref="N28:W28" si="7">SUM(N7:N27)</f>
        <v>0</v>
      </c>
      <c r="O28" s="182">
        <f t="shared" si="7"/>
        <v>0</v>
      </c>
      <c r="P28" s="182">
        <f t="shared" si="7"/>
        <v>0</v>
      </c>
      <c r="Q28" s="182">
        <f t="shared" si="7"/>
        <v>0</v>
      </c>
      <c r="R28" s="182">
        <f t="shared" si="7"/>
        <v>0</v>
      </c>
      <c r="S28" s="182">
        <f t="shared" si="7"/>
        <v>0</v>
      </c>
      <c r="T28" s="182">
        <f t="shared" si="7"/>
        <v>0</v>
      </c>
      <c r="U28" s="182">
        <f t="shared" si="7"/>
        <v>0</v>
      </c>
      <c r="V28" s="182">
        <f t="shared" si="7"/>
        <v>0</v>
      </c>
      <c r="W28" s="183">
        <f t="shared" si="7"/>
        <v>0</v>
      </c>
      <c r="X28" s="156"/>
      <c r="Y28" s="10"/>
    </row>
    <row r="29" spans="1:25" customFormat="1">
      <c r="A29" s="10"/>
      <c r="B29" s="87">
        <v>97</v>
      </c>
      <c r="C29" s="88" t="s">
        <v>83</v>
      </c>
      <c r="D29" s="84"/>
      <c r="E29" s="89"/>
      <c r="F29" s="35">
        <f>'Cenova nabidka CELKOVA'!F28</f>
        <v>0</v>
      </c>
      <c r="G29" s="35">
        <f>'Cenova nabidka CELKOVA'!G28</f>
        <v>1</v>
      </c>
      <c r="H29" s="35">
        <f t="shared" ref="H29:H30" si="8">100%-F29-G29</f>
        <v>0</v>
      </c>
      <c r="I29" s="248">
        <f>ROUND('NABIDKA DOPRAVCE'!J33,3)</f>
        <v>0</v>
      </c>
      <c r="J29" s="147"/>
      <c r="K29" s="170"/>
      <c r="L29" s="171">
        <f>$I29*L$34</f>
        <v>0</v>
      </c>
      <c r="M29" s="156"/>
      <c r="N29" s="172">
        <f t="shared" ref="N29:W31" si="9">$I29*N$34</f>
        <v>0</v>
      </c>
      <c r="O29" s="173">
        <f t="shared" si="9"/>
        <v>0</v>
      </c>
      <c r="P29" s="173">
        <f t="shared" si="9"/>
        <v>0</v>
      </c>
      <c r="Q29" s="173">
        <f t="shared" si="9"/>
        <v>0</v>
      </c>
      <c r="R29" s="173">
        <f t="shared" si="9"/>
        <v>0</v>
      </c>
      <c r="S29" s="173">
        <f t="shared" si="9"/>
        <v>0</v>
      </c>
      <c r="T29" s="173">
        <f t="shared" si="9"/>
        <v>0</v>
      </c>
      <c r="U29" s="173">
        <f t="shared" si="9"/>
        <v>0</v>
      </c>
      <c r="V29" s="173">
        <f t="shared" si="9"/>
        <v>0</v>
      </c>
      <c r="W29" s="174">
        <f t="shared" si="9"/>
        <v>0</v>
      </c>
      <c r="X29" s="156"/>
      <c r="Y29" s="10"/>
    </row>
    <row r="30" spans="1:25" customFormat="1">
      <c r="A30" s="10"/>
      <c r="B30" s="45">
        <v>98</v>
      </c>
      <c r="C30" s="47" t="s">
        <v>44</v>
      </c>
      <c r="D30" s="28"/>
      <c r="E30" s="48"/>
      <c r="F30" s="36">
        <f>'Cenova nabidka CELKOVA'!F29</f>
        <v>0</v>
      </c>
      <c r="G30" s="36">
        <f>'Cenova nabidka CELKOVA'!G29</f>
        <v>0</v>
      </c>
      <c r="H30" s="36">
        <f t="shared" si="8"/>
        <v>1</v>
      </c>
      <c r="I30" s="250">
        <f>ROUND('NABIDKA DOPRAVCE'!J34,3)</f>
        <v>0</v>
      </c>
      <c r="J30" s="147"/>
      <c r="K30" s="170"/>
      <c r="L30" s="171">
        <f>$I30*L$34</f>
        <v>0</v>
      </c>
      <c r="M30" s="156"/>
      <c r="N30" s="176">
        <f t="shared" si="9"/>
        <v>0</v>
      </c>
      <c r="O30" s="177">
        <f t="shared" si="9"/>
        <v>0</v>
      </c>
      <c r="P30" s="177">
        <f t="shared" si="9"/>
        <v>0</v>
      </c>
      <c r="Q30" s="177">
        <f t="shared" si="9"/>
        <v>0</v>
      </c>
      <c r="R30" s="177">
        <f t="shared" si="9"/>
        <v>0</v>
      </c>
      <c r="S30" s="177">
        <f t="shared" si="9"/>
        <v>0</v>
      </c>
      <c r="T30" s="177">
        <f t="shared" si="9"/>
        <v>0</v>
      </c>
      <c r="U30" s="177">
        <f t="shared" si="9"/>
        <v>0</v>
      </c>
      <c r="V30" s="177">
        <f t="shared" si="9"/>
        <v>0</v>
      </c>
      <c r="W30" s="178">
        <f t="shared" si="9"/>
        <v>0</v>
      </c>
      <c r="X30" s="156"/>
      <c r="Y30" s="10"/>
    </row>
    <row r="31" spans="1:25" customFormat="1">
      <c r="A31" s="10"/>
      <c r="B31" s="356">
        <v>99</v>
      </c>
      <c r="C31" s="203" t="s">
        <v>230</v>
      </c>
      <c r="D31" s="103"/>
      <c r="E31" s="104"/>
      <c r="F31" s="36">
        <f>'Cenova nabidka CELKOVA'!F30</f>
        <v>1</v>
      </c>
      <c r="G31" s="36">
        <f>'Cenova nabidka CELKOVA'!G30</f>
        <v>0</v>
      </c>
      <c r="H31" s="36">
        <f t="shared" ref="H31" si="10">100%-F31-G31</f>
        <v>0</v>
      </c>
      <c r="I31" s="250">
        <f>ROUND('NABIDKA DOPRAVCE'!J35,3)</f>
        <v>0</v>
      </c>
      <c r="J31" s="147"/>
      <c r="K31" s="170"/>
      <c r="L31" s="171">
        <f>$I31*L$34</f>
        <v>0</v>
      </c>
      <c r="M31" s="156"/>
      <c r="N31" s="176">
        <f t="shared" si="9"/>
        <v>0</v>
      </c>
      <c r="O31" s="177">
        <f t="shared" si="9"/>
        <v>0</v>
      </c>
      <c r="P31" s="177">
        <f t="shared" si="9"/>
        <v>0</v>
      </c>
      <c r="Q31" s="177">
        <f t="shared" si="9"/>
        <v>0</v>
      </c>
      <c r="R31" s="177">
        <f t="shared" si="9"/>
        <v>0</v>
      </c>
      <c r="S31" s="177">
        <f t="shared" si="9"/>
        <v>0</v>
      </c>
      <c r="T31" s="177">
        <f t="shared" si="9"/>
        <v>0</v>
      </c>
      <c r="U31" s="177">
        <f t="shared" si="9"/>
        <v>0</v>
      </c>
      <c r="V31" s="177">
        <f t="shared" si="9"/>
        <v>0</v>
      </c>
      <c r="W31" s="178">
        <f t="shared" si="9"/>
        <v>0</v>
      </c>
      <c r="X31" s="156"/>
      <c r="Y31" s="10"/>
    </row>
    <row r="32" spans="1:25" customFormat="1" ht="13.5" thickBot="1">
      <c r="A32" s="10"/>
      <c r="B32" s="46"/>
      <c r="C32" s="85" t="s">
        <v>46</v>
      </c>
      <c r="D32" s="29"/>
      <c r="E32" s="86"/>
      <c r="F32" s="368" t="str">
        <f>IF($I$32=0,"",(F28*$I$28+SUMPRODUCT(F29:F31,$I$29:$I$31))/$I$32)</f>
        <v/>
      </c>
      <c r="G32" s="368" t="str">
        <f t="shared" ref="G32:H32" si="11">IF($I$32=0,"",(G28*$I$28+SUMPRODUCT(G29:G31,$I$29:$I$31))/$I$32)</f>
        <v/>
      </c>
      <c r="H32" s="368" t="str">
        <f t="shared" si="11"/>
        <v/>
      </c>
      <c r="I32" s="247">
        <f>SUM(I28:I31)</f>
        <v>0</v>
      </c>
      <c r="J32" s="148"/>
      <c r="K32" s="179"/>
      <c r="L32" s="180">
        <f>SUM(L28:L31)</f>
        <v>0</v>
      </c>
      <c r="M32" s="156"/>
      <c r="N32" s="181">
        <f>SUM(N28:N31)</f>
        <v>0</v>
      </c>
      <c r="O32" s="182">
        <f t="shared" ref="O32:W32" si="12">SUM(O28:O31)</f>
        <v>0</v>
      </c>
      <c r="P32" s="182">
        <f t="shared" si="12"/>
        <v>0</v>
      </c>
      <c r="Q32" s="182">
        <f t="shared" si="12"/>
        <v>0</v>
      </c>
      <c r="R32" s="182">
        <f t="shared" si="12"/>
        <v>0</v>
      </c>
      <c r="S32" s="182">
        <f t="shared" si="12"/>
        <v>0</v>
      </c>
      <c r="T32" s="182">
        <f t="shared" si="12"/>
        <v>0</v>
      </c>
      <c r="U32" s="182">
        <f t="shared" si="12"/>
        <v>0</v>
      </c>
      <c r="V32" s="182">
        <f t="shared" si="12"/>
        <v>0</v>
      </c>
      <c r="W32" s="183">
        <f t="shared" si="12"/>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hodnoceni'!D20:M20)</f>
        <v>1749317</v>
      </c>
      <c r="M34" s="156"/>
      <c r="N34" s="185">
        <f>'Technicke hodnoceni'!D$20*PP</f>
        <v>1749317</v>
      </c>
      <c r="O34" s="185">
        <f>'Technicke hodnoceni'!E$20*PP</f>
        <v>1749317</v>
      </c>
      <c r="P34" s="185">
        <f>'Technicke hodnoceni'!F$20*PP</f>
        <v>1749317</v>
      </c>
      <c r="Q34" s="185">
        <f>'Technicke hodnoceni'!G$20*PP</f>
        <v>1749317</v>
      </c>
      <c r="R34" s="185">
        <f>'Technicke hodnoceni'!H$20*PP</f>
        <v>1749317</v>
      </c>
      <c r="S34" s="185">
        <f>'Technicke hodnoceni'!I$20*PP</f>
        <v>1749317</v>
      </c>
      <c r="T34" s="185">
        <f>'Technicke hodnoceni'!J$20*PP</f>
        <v>1749317</v>
      </c>
      <c r="U34" s="185">
        <f>'Technicke hodnoceni'!K$20*PP</f>
        <v>1749317</v>
      </c>
      <c r="V34" s="185">
        <f>'Technicke hodnoceni'!L$20*PP</f>
        <v>1749317</v>
      </c>
      <c r="W34" s="185">
        <f>'Technicke hodnoceni'!M$20*PP</f>
        <v>1749317</v>
      </c>
      <c r="X34" s="156"/>
      <c r="Y34" s="10"/>
    </row>
    <row r="35" spans="1:2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ZADAVATELE'!#REF!</xm:f>
            <x14:dxf>
              <fill>
                <patternFill>
                  <bgColor rgb="FFFF0000"/>
                </patternFill>
              </fill>
            </x14:dxf>
          </x14:cfRule>
          <xm:sqref>I7:I32</xm:sqref>
        </x14:conditionalFormatting>
      </x14:conditionalFormatting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URI="#idPackageObject" Type="http://www.w3.org/2000/09/xmldsig#Object">
      <DigestMethod Algorithm="http://www.w3.org/2000/09/xmldsig#sha1"/>
      <DigestValue>3OitkIGbEplvtd9c7huiPvCTtOI=</DigestValue>
    </Reference>
    <Reference URI="#idOfficeObject" Type="http://www.w3.org/2000/09/xmldsig#Object">
      <DigestMethod Algorithm="http://www.w3.org/2000/09/xmldsig#sha1"/>
      <DigestValue>1yWrQK3WbeYCYFgaJRtLxpKg/hA=</DigestValue>
    </Reference>
  </SignedInfo>
  <SignatureValue>
    IRcgnz2ZN67ab/B4kCY25ozyZBQ2XPHOQaKHWFU9w30C+Kio/hVbKFvv1dAZYRT3WZR0k5AI
    NglZVKVpjjX5i/I7usYoBTt0toq2lcA5ZVinTeVyAmZ7rjiQsYlohUr40kyQZAuVTz8hq0uI
    YT7A9W7aPM4D9HLlZ2EUnwVRaaqCAKk3u0EN5+gMLWHr6ABVlADbwg0wM0sXgAlC5fXiX8Ll
    0VzyCbS0D2cOBmylVh1lNXbU3mWyYFXoRPUMjjACtNXr9k6FyyWqN+l/ip+rXTAPSd3Kbs+1
    VExs/qS1+hWg03NZ2MpWqQaes4iJoGVpUjClroIXHx/Sh1AgxAsUQQ==
  </SignatureValue>
  <KeyInfo>
    <KeyValue>
      <RSAKeyValue>
        <Modulus>
            qeNsUvkge+KRkKVWYMoTKJlOlIZfMJtfGBLa40CDUl3+lDg3uGY/mfjjmvWWBTYxL7l9e1QT
            v8yuzXFukPO+a8v+hSUt/VVx9z0b4ypUT39AvhFH9U0IeDHduCn7EvB8pXgFOLw0XsnoZr5+
            clgv3zTwd/pdTLmfdsKDjcduhAg9pfDpcEblW6FA8UWaFAIeIGoiTM/1twrTzsESInuG7P7v
            Tyw2Pzemb9MCYQY1JMQ6gF0TQ0tN0uq3h+mOMFH2lTt6iM2K6KGNC9I9dC4RD4LsoBIRqDbV
            sNlhjKDHhv/UIvFY/cyeBvDWXnm7fc2eSgLB+j9G5MWE36IY5Pw0dQ==
          </Modulus>
        <Exponent>AQAB</Exponent>
      </RSAKeyValue>
    </KeyValue>
    <X509Data>
      <X509Certificate>
          MIIGyjCCBbKgAwIBAgIDGMa/MA0GCSqGSIb3DQEBCwUAMF8xCzAJBgNVBAYTAkNaMSwwKgYD
          VQQKDCPEjGVza8OhIHBvxaF0YSwgcy5wLiBbScSMIDQ3MTE0OTgzXTEiMCAGA1UEAxMZUG9z
          dFNpZ251bSBRdWFsaWZpZWQgQ0EgMjAeFw0xNDA0MjUwNDA5MTFaFw0xNTA1MTUwNDA5MTFa
          MIGmMQswCQYDVQQGEwJDWjE/MD0GA1UECgw2TVQgTGVnYWwgcy5yLm8uLCBhZHZva8OhdG7D
          rSBrYW5jZWzDocWZIFtJxIwgMjgzMDUwNDNdMQ0wCwYDVQQLEwQwMDU5MSMwIQYDVQQDDBpN
          Z3IuIERhdmlkIER2b8WZw6FrLCBMTC5NLjEPMA0GA1UEBRMGUDIwNzcxMREwDwYDVQQMEwhK
          ZWRuYXRlbDCCASIwDQYJKoZIhvcNAQEBBQADggEPADCCAQoCggEBAKnjbFL5IHvikZClVmDK
          EyiZTpSGXzCbXxgS2uNAg1Jd/pQ4N7hmP5n445r1lgU2MS+5fXtUE7/Mrs1xbpDzvmvL/oUl
          Lf1Vcfc9G+MqVE9/QL4RR/VNCHgx3bgp+xLwfKV4BTi8NF7J6Ga+fnJYL9808Hf6XUy5n3bC
          g43HboQIPaXw6XBG5VuhQPFFmhQCHiBqIkzP9bcK087BEiJ7huz+708sNj83pm/TAmEGNSTE
          OoBdE0NLTdLqt4fpjjBR9pU7eojNiuihjQvSPXQuEQ+C7KASEag21bDZYYygx4b/1CLxWP3M
          ngbw1l55u33NnkoCwfo/RuTFhN+iGOT8NHUCAwEAAaOCA0UwggNBMEQGA1UdEQQ9MDuBE2R2
          b3Jha0BtdC1sZWdhbC5jb22gGQYJKwYBBAHcGQIBoAwTCjE5Mzk1NzA1NTagCQYDVQQNoAIT
          ADCCAQ4GA1UdIASCAQUwggEBMIH+BglngQYBBAEHgiwwgfAwgccGCCsGAQUFBwICMIG6GoG3
          VGVudG8ga3ZhbGlmaWtvdmFueSBjZXJ0aWZpa2F0IGJ5bCB2eWRhbiBwb2RsZSB6YWtvbmEg
          MjI3LzIwMDBTYi4gYSBuYXZhem55Y2ggcHJlZHBpc3UuL1RoaXMgcXVhbGlmaWVkIGNlcnRp
          ZmljYXRlIHdhcyBpc3N1ZWQgYWNjb3JkaW5nIHRvIExhdyBObyAyMjcvMjAwMENvbGwuIGFu
          ZCByZWxhdGVkIHJlZ3VsYXRpb25zMCQGCCsGAQUFBwIBFhhodHRwOi8vd3d3LnBvc3RzaWdu
          dW0uY3owGAYIKwYBBQUHAQMEDDAKMAgGBgQAjkYBATCByAYIKwYBBQUHAQEEgbswgbgwOwYI
          KwYBBQUHMAKGL2h0dHA6Ly93d3cucG9zdHNpZ251bS5jei9jcnQvcHNxdWFsaWZpZWRjYTIu
          Y3J0MDwGCCsGAQUFBzAChjBodHRwOi8vd3d3Mi5wb3N0c2lnbnVtLmN6L2NydC9wc3F1YWxp
          ZmllZGNhMi5jcnQwOwYIKwYBBQUHMAKGL2h0dHA6Ly9wb3N0c2lnbnVtLnR0Yy5jei9jcnQv
          cHNxdWFsaWZpZWRjYTIuY3J0MA4GA1UdDwEB/wQEAwIF4DAfBgNVHSMEGDAWgBSJ6EzfiyY5
          PtckLhIOeufmJ+XWlzCBsQYDVR0fBIGpMIGmMDWgM6Axhi9odHRwOi8vd3d3LnBvc3RzaWdu
          dW0uY3ovY3JsL3BzcXVhbGlmaWVkY2EyLmNybDA2oDSgMoYwaHR0cDovL3d3dzIucG9zdHNp
          Z251bS5jei9jcmwvcHNxdWFsaWZpZWRjYTIuY3JsMDWgM6Axhi9odHRwOi8vcG9zdHNpZ251
          bS50dGMuY3ovY3JsL3BzcXVhbGlmaWVkY2EyLmNybDAdBgNVHQ4EFgQUmApYaoR9dsU54Ezp
          6/cZkAlhXUMwDQYJKoZIhvcNAQELBQADggEBADBITXfcEtTxk8mVheOeTDR9BM0VtSyGvGnP
          WmKVTbRCywOUMgliqXUG/eDNqCklQpVW0ULcm2qbHRXzVNXdRDFiWr/VkqoO3+Ci9GUqwAfs
          SiK1RONEFuZd7Ug/lw67b2GHV6z2HurQzLgDktYDco04lOV502ujMxcuMmImCUFhu2dhBzvh
          TDooJmnWr9GhE1w5pWNEFpr87KclKa9xPxkEUImJX/IMuQz74aFdxM8eZhsWXY7iuoQ8xs32
          Lpy1CkrjuNh7c+uQjsyyEXIeSadLAmOZYh9EB0LH2gpm5Doh3zELT1FMViV+vXqDfavPUQMU
          KRq8hXsOGth9xgJb6oc=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13"/>
            <mdssi:RelationshipReference SourceId="rId18"/>
            <mdssi:RelationshipReference SourceId="rId3"/>
            <mdssi:RelationshipReference SourceId="rId21"/>
            <mdssi:RelationshipReference SourceId="rId7"/>
            <mdssi:RelationshipReference SourceId="rId12"/>
            <mdssi:RelationshipReference SourceId="rId17"/>
            <mdssi:RelationshipReference SourceId="rId2"/>
            <mdssi:RelationshipReference SourceId="rId16"/>
            <mdssi:RelationshipReference SourceId="rId20"/>
            <mdssi:RelationshipReference SourceId="rId1"/>
            <mdssi:RelationshipReference SourceId="rId6"/>
            <mdssi:RelationshipReference SourceId="rId11"/>
            <mdssi:RelationshipReference SourceId="rId5"/>
            <mdssi:RelationshipReference SourceId="rId15"/>
            <mdssi:RelationshipReference SourceId="rId23"/>
            <mdssi:RelationshipReference SourceId="rId10"/>
            <mdssi:RelationshipReference SourceId="rId19"/>
            <mdssi:RelationshipReference SourceId="rId4"/>
            <mdssi:RelationshipReference SourceId="rId9"/>
            <mdssi:RelationshipReference SourceId="rId14"/>
            <mdssi:RelationshipReference SourceId="rId22"/>
          </Transform>
          <Transform Algorithm="http://www.w3.org/TR/2001/REC-xml-c14n-20010315"/>
        </Transforms>
        <DigestMethod Algorithm="http://www.w3.org/2000/09/xmldsig#sha1"/>
        <DigestValue>GUf24DSLW7X2ChSIGi4lylFxqX8=</DigestValue>
      </Reference>
      <Reference URI="/xl/calcChain.xml?ContentType=application/vnd.openxmlformats-officedocument.spreadsheetml.calcChain+xml">
        <DigestMethod Algorithm="http://www.w3.org/2000/09/xmldsig#sha1"/>
        <DigestValue>kx5Z/sUUdrbioMvftBb7CqB++GM=</DigestValue>
      </Reference>
      <Reference URI="/xl/comments1.xml?ContentType=application/vnd.openxmlformats-officedocument.spreadsheetml.comments+xml">
        <DigestMethod Algorithm="http://www.w3.org/2000/09/xmldsig#sha1"/>
        <DigestValue>n5PJ5qYnK9gZs47+RSkaBN/jx54=</DigestValue>
      </Reference>
      <Reference URI="/xl/drawings/drawing1.xml?ContentType=application/vnd.openxmlformats-officedocument.drawing+xml">
        <DigestMethod Algorithm="http://www.w3.org/2000/09/xmldsig#sha1"/>
        <DigestValue>px0Oz4vCjHk4sVZVK+P4X627DTs=</DigestValue>
      </Reference>
      <Reference URI="/xl/drawings/drawing2.xml?ContentType=application/vnd.openxmlformats-officedocument.drawing+xml">
        <DigestMethod Algorithm="http://www.w3.org/2000/09/xmldsig#sha1"/>
        <DigestValue>tW0f00l+ep+guB9fDeHZgeGbwG4=</DigestValue>
      </Reference>
      <Reference URI="/xl/drawings/drawing3.xml?ContentType=application/vnd.openxmlformats-officedocument.drawing+xml">
        <DigestMethod Algorithm="http://www.w3.org/2000/09/xmldsig#sha1"/>
        <DigestValue>6wQhKD4Vklulgd8h0PhJn1goaPk=</DigestValue>
      </Reference>
      <Reference URI="/xl/drawings/drawing4.xml?ContentType=application/vnd.openxmlformats-officedocument.drawing+xml">
        <DigestMethod Algorithm="http://www.w3.org/2000/09/xmldsig#sha1"/>
        <DigestValue>6wQhKD4Vklulgd8h0PhJn1goaPk=</DigestValue>
      </Reference>
      <Reference URI="/xl/drawings/vmlDrawing1.vml?ContentType=application/vnd.openxmlformats-officedocument.vmlDrawing">
        <DigestMethod Algorithm="http://www.w3.org/2000/09/xmldsig#sha1"/>
        <DigestValue>b8inD+c9L9A9lCfiFJwXAZrlH7g=</DigestValue>
      </Reference>
      <Reference URI="/xl/printerSettings/printerSettings1.bin?ContentType=application/vnd.openxmlformats-officedocument.spreadsheetml.printerSettings">
        <DigestMethod Algorithm="http://www.w3.org/2000/09/xmldsig#sha1"/>
        <DigestValue>AA6cJQm08xilYF1FHNzEZGQf8/8=</DigestValue>
      </Reference>
      <Reference URI="/xl/printerSettings/printerSettings10.bin?ContentType=application/vnd.openxmlformats-officedocument.spreadsheetml.printerSettings">
        <DigestMethod Algorithm="http://www.w3.org/2000/09/xmldsig#sha1"/>
        <DigestValue>d/xVTFRoCcItxqQ9EDQPJ03S55E=</DigestValue>
      </Reference>
      <Reference URI="/xl/printerSettings/printerSettings11.bin?ContentType=application/vnd.openxmlformats-officedocument.spreadsheetml.printerSettings">
        <DigestMethod Algorithm="http://www.w3.org/2000/09/xmldsig#sha1"/>
        <DigestValue>d/xVTFRoCcItxqQ9EDQPJ03S55E=</DigestValue>
      </Reference>
      <Reference URI="/xl/printerSettings/printerSettings12.bin?ContentType=application/vnd.openxmlformats-officedocument.spreadsheetml.printerSettings">
        <DigestMethod Algorithm="http://www.w3.org/2000/09/xmldsig#sha1"/>
        <DigestValue>Va2XO3dAG+MfuyMWiqZfI17nYo0=</DigestValue>
      </Reference>
      <Reference URI="/xl/printerSettings/printerSettings13.bin?ContentType=application/vnd.openxmlformats-officedocument.spreadsheetml.printerSettings">
        <DigestMethod Algorithm="http://www.w3.org/2000/09/xmldsig#sha1"/>
        <DigestValue>8tpDX5MNFbdEWEbhR7SWNdkSiVA=</DigestValue>
      </Reference>
      <Reference URI="/xl/printerSettings/printerSettings14.bin?ContentType=application/vnd.openxmlformats-officedocument.spreadsheetml.printerSettings">
        <DigestMethod Algorithm="http://www.w3.org/2000/09/xmldsig#sha1"/>
        <DigestValue>x8MTOBtOGtX/sLusWwt0shCl1I0=</DigestValue>
      </Reference>
      <Reference URI="/xl/printerSettings/printerSettings15.bin?ContentType=application/vnd.openxmlformats-officedocument.spreadsheetml.printerSettings">
        <DigestMethod Algorithm="http://www.w3.org/2000/09/xmldsig#sha1"/>
        <DigestValue>tOLef637WpG8BSbwOle7z71lLLA=</DigestValue>
      </Reference>
      <Reference URI="/xl/printerSettings/printerSettings16.bin?ContentType=application/vnd.openxmlformats-officedocument.spreadsheetml.printerSettings">
        <DigestMethod Algorithm="http://www.w3.org/2000/09/xmldsig#sha1"/>
        <DigestValue>d/xVTFRoCcItxqQ9EDQPJ03S55E=</DigestValue>
      </Reference>
      <Reference URI="/xl/printerSettings/printerSettings17.bin?ContentType=application/vnd.openxmlformats-officedocument.spreadsheetml.printerSettings">
        <DigestMethod Algorithm="http://www.w3.org/2000/09/xmldsig#sha1"/>
        <DigestValue>d/xVTFRoCcItxqQ9EDQPJ03S55E=</DigestValue>
      </Reference>
      <Reference URI="/xl/printerSettings/printerSettings18.bin?ContentType=application/vnd.openxmlformats-officedocument.spreadsheetml.printerSettings">
        <DigestMethod Algorithm="http://www.w3.org/2000/09/xmldsig#sha1"/>
        <DigestValue>DNZocuh1nCGdXtV504N11qsrooM=</DigestValue>
      </Reference>
      <Reference URI="/xl/printerSettings/printerSettings19.bin?ContentType=application/vnd.openxmlformats-officedocument.spreadsheetml.printerSettings">
        <DigestMethod Algorithm="http://www.w3.org/2000/09/xmldsig#sha1"/>
        <DigestValue>8tpDX5MNFbdEWEbhR7SWNdkSiVA=</DigestValue>
      </Reference>
      <Reference URI="/xl/printerSettings/printerSettings2.bin?ContentType=application/vnd.openxmlformats-officedocument.spreadsheetml.printerSettings">
        <DigestMethod Algorithm="http://www.w3.org/2000/09/xmldsig#sha1"/>
        <DigestValue>5XQFv8P1WliGPcGk4vKwcVx3flw=</DigestValue>
      </Reference>
      <Reference URI="/xl/printerSettings/printerSettings3.bin?ContentType=application/vnd.openxmlformats-officedocument.spreadsheetml.printerSettings">
        <DigestMethod Algorithm="http://www.w3.org/2000/09/xmldsig#sha1"/>
        <DigestValue>Q5tV06WgA5RQnVK2TcHpNdkVPjE=</DigestValue>
      </Reference>
      <Reference URI="/xl/printerSettings/printerSettings4.bin?ContentType=application/vnd.openxmlformats-officedocument.spreadsheetml.printerSettings">
        <DigestMethod Algorithm="http://www.w3.org/2000/09/xmldsig#sha1"/>
        <DigestValue>jvQjPt5Tz8GAMNWEZvmuU6762nU=</DigestValue>
      </Reference>
      <Reference URI="/xl/printerSettings/printerSettings5.bin?ContentType=application/vnd.openxmlformats-officedocument.spreadsheetml.printerSettings">
        <DigestMethod Algorithm="http://www.w3.org/2000/09/xmldsig#sha1"/>
        <DigestValue>GSPienRlfzWjpehYSgcVtgsyk1U=</DigestValue>
      </Reference>
      <Reference URI="/xl/printerSettings/printerSettings6.bin?ContentType=application/vnd.openxmlformats-officedocument.spreadsheetml.printerSettings">
        <DigestMethod Algorithm="http://www.w3.org/2000/09/xmldsig#sha1"/>
        <DigestValue>d/xVTFRoCcItxqQ9EDQPJ03S55E=</DigestValue>
      </Reference>
      <Reference URI="/xl/printerSettings/printerSettings7.bin?ContentType=application/vnd.openxmlformats-officedocument.spreadsheetml.printerSettings">
        <DigestMethod Algorithm="http://www.w3.org/2000/09/xmldsig#sha1"/>
        <DigestValue>d226RukryXiRjI8RY1E1w+rUAYE=</DigestValue>
      </Reference>
      <Reference URI="/xl/printerSettings/printerSettings8.bin?ContentType=application/vnd.openxmlformats-officedocument.spreadsheetml.printerSettings">
        <DigestMethod Algorithm="http://www.w3.org/2000/09/xmldsig#sha1"/>
        <DigestValue>d/xVTFRoCcItxqQ9EDQPJ03S55E=</DigestValue>
      </Reference>
      <Reference URI="/xl/printerSettings/printerSettings9.bin?ContentType=application/vnd.openxmlformats-officedocument.spreadsheetml.printerSettings">
        <DigestMethod Algorithm="http://www.w3.org/2000/09/xmldsig#sha1"/>
        <DigestValue>d/xVTFRoCcItxqQ9EDQPJ03S55E=</DigestValue>
      </Reference>
      <Reference URI="/xl/sharedStrings.xml?ContentType=application/vnd.openxmlformats-officedocument.spreadsheetml.sharedStrings+xml">
        <DigestMethod Algorithm="http://www.w3.org/2000/09/xmldsig#sha1"/>
        <DigestValue>jLgMpKv5317Ru9ykBJL+W9kAOhc=</DigestValue>
      </Reference>
      <Reference URI="/xl/styles.xml?ContentType=application/vnd.openxmlformats-officedocument.spreadsheetml.styles+xml">
        <DigestMethod Algorithm="http://www.w3.org/2000/09/xmldsig#sha1"/>
        <DigestValue>4Vd8PczQNnmAa9lXye1CblomYAo=</DigestValue>
      </Reference>
      <Reference URI="/xl/theme/theme1.xml?ContentType=application/vnd.openxmlformats-officedocument.theme+xml">
        <DigestMethod Algorithm="http://www.w3.org/2000/09/xmldsig#sha1"/>
        <DigestValue>SWm0CNMQs/SdtwG1mVStSZuQRZg=</DigestValue>
      </Reference>
      <Reference URI="/xl/workbook.xml?ContentType=application/vnd.openxmlformats-officedocument.spreadsheetml.sheet.main+xml">
        <DigestMethod Algorithm="http://www.w3.org/2000/09/xmldsig#sha1"/>
        <DigestValue>+Xshfqpfx12j5AxSsS1dZBlusLg=</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1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OBmxI1okR4u9ZhJYh9eqXILvonI=</DigestValue>
      </Reference>
      <Reference URI="/xl/worksheets/_rels/sheet1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bKmdfOYCdODUariYjv6Cy1knGSQ=</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13.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rPjJXrAL/dfX3mzxM5xYWPjIzfk=</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wq4CjvcIXrAyAs/vmq7dZAl44ms=</DigestValue>
      </Reference>
      <Reference URI="/xl/worksheets/_rels/sheet1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DFdJzDLZ8OTJcoQLID9K1l3GaC8=</DigestValue>
      </Reference>
      <Reference URI="/xl/worksheets/_rels/sheet1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90J5z1TBOhifoo6InYYUeFEUQFs=</DigestValue>
      </Reference>
      <Reference URI="/xl/worksheets/_rels/sheet1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ibkiIuzQ2e+YaSZ+kFpdH5M+LcA=</DigestValue>
      </Reference>
      <Reference URI="/xl/worksheets/_rels/sheet1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4OyBNgaQZMCiDe/IHDjNth6hUhA=</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esNPd0IcgfrRPtOEw+bW93HKYh0=</DigestValue>
      </Reference>
      <Reference URI="/xl/worksheets/_rels/sheet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worksheets/_rels/sheet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yMhQTw9PBMCmGwuuB9JTPShwImc=</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worksheets/_rels/sheet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BcRV0lKGW0UNwqDHYhpDsavGkF8=</DigestValue>
      </Reference>
      <Reference URI="/xl/worksheets/sheet1.xml?ContentType=application/vnd.openxmlformats-officedocument.spreadsheetml.worksheet+xml">
        <DigestMethod Algorithm="http://www.w3.org/2000/09/xmldsig#sha1"/>
        <DigestValue>8ZELSlxiYpb/kmA/jRkdURgcWF0=</DigestValue>
      </Reference>
      <Reference URI="/xl/worksheets/sheet10.xml?ContentType=application/vnd.openxmlformats-officedocument.spreadsheetml.worksheet+xml">
        <DigestMethod Algorithm="http://www.w3.org/2000/09/xmldsig#sha1"/>
        <DigestValue>269om/05nCwoecyAzd+QxX7FF4c=</DigestValue>
      </Reference>
      <Reference URI="/xl/worksheets/sheet11.xml?ContentType=application/vnd.openxmlformats-officedocument.spreadsheetml.worksheet+xml">
        <DigestMethod Algorithm="http://www.w3.org/2000/09/xmldsig#sha1"/>
        <DigestValue>QkksoHigmMup0+bdak1EDWBdrmY=</DigestValue>
      </Reference>
      <Reference URI="/xl/worksheets/sheet12.xml?ContentType=application/vnd.openxmlformats-officedocument.spreadsheetml.worksheet+xml">
        <DigestMethod Algorithm="http://www.w3.org/2000/09/xmldsig#sha1"/>
        <DigestValue>V9H88shnPyyb3q2takDLhcVJo0c=</DigestValue>
      </Reference>
      <Reference URI="/xl/worksheets/sheet13.xml?ContentType=application/vnd.openxmlformats-officedocument.spreadsheetml.worksheet+xml">
        <DigestMethod Algorithm="http://www.w3.org/2000/09/xmldsig#sha1"/>
        <DigestValue>pW1+2c9QSFyB/MEuLqWJZA2MQus=</DigestValue>
      </Reference>
      <Reference URI="/xl/worksheets/sheet14.xml?ContentType=application/vnd.openxmlformats-officedocument.spreadsheetml.worksheet+xml">
        <DigestMethod Algorithm="http://www.w3.org/2000/09/xmldsig#sha1"/>
        <DigestValue>C+VKeYtg1CCQ7JYDsV/3LSZRSoM=</DigestValue>
      </Reference>
      <Reference URI="/xl/worksheets/sheet15.xml?ContentType=application/vnd.openxmlformats-officedocument.spreadsheetml.worksheet+xml">
        <DigestMethod Algorithm="http://www.w3.org/2000/09/xmldsig#sha1"/>
        <DigestValue>FZoyVoCjPPDofvN2ouFc3zLSaHY=</DigestValue>
      </Reference>
      <Reference URI="/xl/worksheets/sheet16.xml?ContentType=application/vnd.openxmlformats-officedocument.spreadsheetml.worksheet+xml">
        <DigestMethod Algorithm="http://www.w3.org/2000/09/xmldsig#sha1"/>
        <DigestValue>rMeA9Ae6MTLokRzZl6d59k5cMlo=</DigestValue>
      </Reference>
      <Reference URI="/xl/worksheets/sheet17.xml?ContentType=application/vnd.openxmlformats-officedocument.spreadsheetml.worksheet+xml">
        <DigestMethod Algorithm="http://www.w3.org/2000/09/xmldsig#sha1"/>
        <DigestValue>ocd1ycIL3EEctvH2FoCorKwMPvM=</DigestValue>
      </Reference>
      <Reference URI="/xl/worksheets/sheet18.xml?ContentType=application/vnd.openxmlformats-officedocument.spreadsheetml.worksheet+xml">
        <DigestMethod Algorithm="http://www.w3.org/2000/09/xmldsig#sha1"/>
        <DigestValue>zdG+wz2YMhWQpX0RLbJsBsDAtgM=</DigestValue>
      </Reference>
      <Reference URI="/xl/worksheets/sheet19.xml?ContentType=application/vnd.openxmlformats-officedocument.spreadsheetml.worksheet+xml">
        <DigestMethod Algorithm="http://www.w3.org/2000/09/xmldsig#sha1"/>
        <DigestValue>qunb9K4j/32tvA18Whn+u7viJXw=</DigestValue>
      </Reference>
      <Reference URI="/xl/worksheets/sheet2.xml?ContentType=application/vnd.openxmlformats-officedocument.spreadsheetml.worksheet+xml">
        <DigestMethod Algorithm="http://www.w3.org/2000/09/xmldsig#sha1"/>
        <DigestValue>tadHcwZ6qCW7brvzf16mXvaT5mw=</DigestValue>
      </Reference>
      <Reference URI="/xl/worksheets/sheet3.xml?ContentType=application/vnd.openxmlformats-officedocument.spreadsheetml.worksheet+xml">
        <DigestMethod Algorithm="http://www.w3.org/2000/09/xmldsig#sha1"/>
        <DigestValue>P42dpE3iObJHeLzfDU569a9MHSo=</DigestValue>
      </Reference>
      <Reference URI="/xl/worksheets/sheet4.xml?ContentType=application/vnd.openxmlformats-officedocument.spreadsheetml.worksheet+xml">
        <DigestMethod Algorithm="http://www.w3.org/2000/09/xmldsig#sha1"/>
        <DigestValue>p5PbMmW6f431BvBFSBtHblA5DEg=</DigestValue>
      </Reference>
      <Reference URI="/xl/worksheets/sheet5.xml?ContentType=application/vnd.openxmlformats-officedocument.spreadsheetml.worksheet+xml">
        <DigestMethod Algorithm="http://www.w3.org/2000/09/xmldsig#sha1"/>
        <DigestValue>Wd/4E62yFrwXL7nlwKAsdFSdTOI=</DigestValue>
      </Reference>
      <Reference URI="/xl/worksheets/sheet6.xml?ContentType=application/vnd.openxmlformats-officedocument.spreadsheetml.worksheet+xml">
        <DigestMethod Algorithm="http://www.w3.org/2000/09/xmldsig#sha1"/>
        <DigestValue>ZcYlc/a5joGnBGCIE010cJYlzwA=</DigestValue>
      </Reference>
      <Reference URI="/xl/worksheets/sheet7.xml?ContentType=application/vnd.openxmlformats-officedocument.spreadsheetml.worksheet+xml">
        <DigestMethod Algorithm="http://www.w3.org/2000/09/xmldsig#sha1"/>
        <DigestValue>BXM1vlslXtKY58UQmuALNGq4D1I=</DigestValue>
      </Reference>
      <Reference URI="/xl/worksheets/sheet8.xml?ContentType=application/vnd.openxmlformats-officedocument.spreadsheetml.worksheet+xml">
        <DigestMethod Algorithm="http://www.w3.org/2000/09/xmldsig#sha1"/>
        <DigestValue>n4H6ZZVoekCOait1gfx4rUsFUDY=</DigestValue>
      </Reference>
      <Reference URI="/xl/worksheets/sheet9.xml?ContentType=application/vnd.openxmlformats-officedocument.spreadsheetml.worksheet+xml">
        <DigestMethod Algorithm="http://www.w3.org/2000/09/xmldsig#sha1"/>
        <DigestValue>qUSbm8OdlJS4I5Km3hgIf0b7JYo=</DigestValue>
      </Reference>
    </Manifest>
    <SignatureProperties>
      <SignatureProperty Id="idSignatureTime" Target="#idPackageSignature">
        <mdssi:SignatureTime>
          <mdssi:Format>YYYY-MM-DDThh:mm:ssTZD</mdssi:Format>
          <mdssi:Value>2015-01-05T08:12:32Z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1680</HorizontalResolution>
          <VerticalResolution>1050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33</vt:i4>
      </vt:variant>
    </vt:vector>
  </HeadingPairs>
  <TitlesOfParts>
    <vt:vector size="48" baseType="lpstr">
      <vt:lpstr>NASTAVENI ZADAVATELE</vt:lpstr>
      <vt:lpstr>NABIDKA DOPRAVCE</vt:lpstr>
      <vt:lpstr>Technicke hodnoceni</vt:lpstr>
      <vt:lpstr>Financni hodnoceni</vt:lpstr>
      <vt:lpstr>Cenova nabidka CELKOVA</vt:lpstr>
      <vt:lpstr>Cenova nabidka PREPOCTENA</vt:lpstr>
      <vt:lpstr>Cenova nabidka NAFTA</vt:lpstr>
      <vt:lpstr>Cenova nabidka CNG</vt:lpstr>
      <vt:lpstr>Cenova nabidka ELEKTRO</vt:lpstr>
      <vt:lpstr>Cenove indexy</vt:lpstr>
      <vt:lpstr>Vypocty indexu</vt:lpstr>
      <vt:lpstr>Beh smlouvy</vt:lpstr>
      <vt:lpstr>Vypocty NAFTA</vt:lpstr>
      <vt:lpstr>Vypocty CNG</vt:lpstr>
      <vt:lpstr>Vypocty ELEKTRO</vt:lpstr>
      <vt:lpstr>Informace!HH</vt:lpstr>
      <vt:lpstr>HH</vt:lpstr>
      <vt:lpstr>NaPoVo</vt:lpstr>
      <vt:lpstr>'Beh smlouvy'!Oblast_tisku</vt:lpstr>
      <vt:lpstr>'Cenova nabidka CELKOVA'!Oblast_tisku</vt:lpstr>
      <vt:lpstr>'Cenova nabidka CNG'!Oblast_tisku</vt:lpstr>
      <vt:lpstr>'Cenova nabidka ELEKTRO'!Oblast_tisku</vt:lpstr>
      <vt:lpstr>'Cenova nabidka NAFTA'!Oblast_tisku</vt:lpstr>
      <vt:lpstr>'Cenova nabidka PREPOCTENA'!Oblast_tisku</vt:lpstr>
      <vt:lpstr>'Cenove indexy'!Oblast_tisku</vt:lpstr>
      <vt:lpstr>'Financni hodnoceni'!Oblast_tisku</vt:lpstr>
      <vt:lpstr>'NABIDKA DOPRAVCE'!Oblast_tisku</vt:lpstr>
      <vt:lpstr>'NASTAVENI ZADAVATELE'!Oblast_tisku</vt:lpstr>
      <vt:lpstr>'Technicke hodnoceni'!Oblast_tisku</vt:lpstr>
      <vt:lpstr>'Vypocty CNG'!Oblast_tisku</vt:lpstr>
      <vt:lpstr>'Vypocty ELEKTRO'!Oblast_tisku</vt:lpstr>
      <vt:lpstr>'Vypocty indexu'!Oblast_tisku</vt:lpstr>
      <vt:lpstr>'Vypocty NAFTA'!Oblast_tisku</vt:lpstr>
      <vt:lpstr>PopKOD</vt:lpstr>
      <vt:lpstr>PP</vt:lpstr>
      <vt:lpstr>Prej_k_planu</vt:lpstr>
      <vt:lpstr>PV_nafta</vt:lpstr>
      <vt:lpstr>Informace!PVUD</vt:lpstr>
      <vt:lpstr>PVUD</vt:lpstr>
      <vt:lpstr>Informace!SH</vt:lpstr>
      <vt:lpstr>SH</vt:lpstr>
      <vt:lpstr>SnV</vt:lpstr>
      <vt:lpstr>sPV</vt:lpstr>
      <vt:lpstr>Informace!VR</vt:lpstr>
      <vt:lpstr>VR</vt:lpstr>
      <vt:lpstr>VV_CNG</vt:lpstr>
      <vt:lpstr>VV_nafta</vt:lpstr>
      <vt:lpstr>VV_ostatni</vt:lpstr>
    </vt:vector>
  </TitlesOfParts>
  <Company>Mott MacDonald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ses41365</cp:lastModifiedBy>
  <cp:lastPrinted>2014-12-03T04:25:55Z</cp:lastPrinted>
  <dcterms:created xsi:type="dcterms:W3CDTF">2014-09-29T12:14:17Z</dcterms:created>
  <dcterms:modified xsi:type="dcterms:W3CDTF">2014-12-10T07:33:27Z</dcterms:modified>
</cp:coreProperties>
</file>